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350" tabRatio="770"/>
  </bookViews>
  <sheets>
    <sheet name="Bovine" sheetId="33" r:id="rId1"/>
    <sheet name="Ovine" sheetId="34" r:id="rId2"/>
    <sheet name="Equine" sheetId="35" r:id="rId3"/>
    <sheet name="Bovine Milk " sheetId="37" r:id="rId4"/>
    <sheet name="Wild Game" sheetId="5" r:id="rId5"/>
    <sheet name="Honey" sheetId="26" r:id="rId6"/>
    <sheet name="Aquaculture - finfish" sheetId="36" r:id="rId7"/>
    <sheet name="Aquaculture - other" sheetId="28" r:id="rId8"/>
    <sheet name="Casings_Bovine" sheetId="29" r:id="rId9"/>
    <sheet name="Casings_Ovine" sheetId="30" r:id="rId10"/>
    <sheet name="Casings_Equine" sheetId="31" r:id="rId11"/>
  </sheets>
  <externalReferences>
    <externalReference r:id="rId12"/>
    <externalReference r:id="rId13"/>
  </externalReferences>
  <definedNames>
    <definedName name="_xlnm.Print_Area" localSheetId="5">Honey!$A$1:$L$140</definedName>
  </definedNames>
  <calcPr calcId="145621"/>
</workbook>
</file>

<file path=xl/calcChain.xml><?xml version="1.0" encoding="utf-8"?>
<calcChain xmlns="http://schemas.openxmlformats.org/spreadsheetml/2006/main">
  <c r="C10" i="33" l="1"/>
  <c r="C10" i="37" l="1"/>
  <c r="E128" i="37" l="1"/>
  <c r="E94" i="37"/>
  <c r="E68" i="37"/>
  <c r="E25" i="37"/>
  <c r="E14" i="37"/>
  <c r="C9" i="37"/>
  <c r="C100" i="37" s="1"/>
  <c r="D100" i="37" s="1"/>
  <c r="M2" i="37" l="1"/>
  <c r="D14" i="37" s="1"/>
  <c r="C171" i="37" s="1"/>
  <c r="M4" i="37"/>
  <c r="D68" i="37" s="1"/>
  <c r="M3" i="37"/>
  <c r="D25" i="37" s="1"/>
  <c r="M5" i="37"/>
  <c r="D82" i="37" s="1"/>
  <c r="N5" i="37"/>
  <c r="C14" i="37" s="1"/>
  <c r="C170" i="37" s="1"/>
  <c r="C85" i="36"/>
  <c r="C47" i="36"/>
  <c r="C18" i="36"/>
  <c r="C9" i="36"/>
  <c r="I3" i="36"/>
  <c r="C70" i="36" s="1"/>
  <c r="C14" i="36" l="1"/>
  <c r="C33" i="36"/>
  <c r="D58" i="35" l="1"/>
  <c r="C10" i="35" s="1"/>
  <c r="D112" i="35"/>
  <c r="D134" i="35"/>
  <c r="D141" i="35"/>
  <c r="D148" i="35"/>
  <c r="D153" i="35"/>
  <c r="D160" i="35"/>
  <c r="E170" i="35"/>
  <c r="D226" i="34"/>
  <c r="D179" i="34" s="1"/>
  <c r="C179" i="34"/>
  <c r="D169" i="34"/>
  <c r="D157" i="34"/>
  <c r="D149" i="34"/>
  <c r="D143" i="34"/>
  <c r="D135" i="34"/>
  <c r="D114" i="34"/>
  <c r="D113" i="34" s="1"/>
  <c r="C10" i="34" s="1"/>
  <c r="C113" i="34"/>
  <c r="D67" i="34"/>
  <c r="C67" i="34"/>
  <c r="D49" i="34"/>
  <c r="C49" i="34"/>
  <c r="C37" i="34"/>
  <c r="C33" i="34"/>
  <c r="C25" i="34"/>
  <c r="C18" i="34"/>
  <c r="C14" i="34"/>
  <c r="C9" i="34"/>
  <c r="D203" i="33"/>
  <c r="C203" i="33"/>
  <c r="D188" i="33"/>
  <c r="D178" i="33"/>
  <c r="D173" i="33"/>
  <c r="D164" i="33"/>
  <c r="D154" i="33"/>
  <c r="D147" i="33"/>
  <c r="D125" i="33" s="1"/>
  <c r="D126" i="33"/>
  <c r="C125" i="33"/>
  <c r="D77" i="33"/>
  <c r="C77" i="33"/>
  <c r="F56" i="33"/>
  <c r="D56" i="33"/>
  <c r="C56" i="33"/>
  <c r="E56" i="33" s="1"/>
  <c r="C41" i="33"/>
  <c r="D37" i="33"/>
  <c r="D41" i="33" s="1"/>
  <c r="C37" i="33"/>
  <c r="E37" i="33" s="1"/>
  <c r="E41" i="33" s="1"/>
  <c r="C28" i="33"/>
  <c r="D28" i="33" s="1"/>
  <c r="D21" i="33"/>
  <c r="C21" i="33"/>
  <c r="E21" i="33" s="1"/>
  <c r="C15" i="33"/>
  <c r="C9" i="33"/>
  <c r="C264" i="33" l="1"/>
  <c r="E28" i="33"/>
  <c r="D15" i="33"/>
  <c r="E15" i="33" s="1"/>
  <c r="D16" i="31" l="1"/>
  <c r="C11" i="31"/>
  <c r="C16" i="31" s="1"/>
  <c r="D16" i="30"/>
  <c r="C11" i="30"/>
  <c r="C16" i="30" s="1"/>
  <c r="D16" i="29"/>
  <c r="C11" i="29"/>
  <c r="C16" i="29" s="1"/>
  <c r="C9" i="28" l="1"/>
  <c r="C67" i="28" s="1"/>
  <c r="K7" i="28"/>
  <c r="C14" i="28" l="1"/>
  <c r="C52" i="28"/>
  <c r="C28" i="28"/>
  <c r="K8" i="26" l="1"/>
  <c r="C10" i="26"/>
  <c r="C15" i="26"/>
  <c r="D15" i="26"/>
  <c r="C11" i="26" s="1"/>
  <c r="C26" i="26"/>
  <c r="C55" i="26"/>
  <c r="D55" i="26"/>
  <c r="C78" i="26"/>
  <c r="D78" i="26"/>
  <c r="D127" i="26"/>
  <c r="C14" i="5" l="1"/>
  <c r="C29" i="5" s="1"/>
</calcChain>
</file>

<file path=xl/sharedStrings.xml><?xml version="1.0" encoding="utf-8"?>
<sst xmlns="http://schemas.openxmlformats.org/spreadsheetml/2006/main" count="3370" uniqueCount="519">
  <si>
    <t>REGULATORY PROGRAMME FOR CONTROL OF RESIDUES IN FOOD</t>
  </si>
  <si>
    <t>COUNTRY</t>
  </si>
  <si>
    <t>URUGUAY</t>
  </si>
  <si>
    <t>DATE</t>
  </si>
  <si>
    <t xml:space="preserve">YEAR OF PLAN IMPLEMENTATION </t>
  </si>
  <si>
    <t>ANIMAL SPECIES / PRODUCT</t>
  </si>
  <si>
    <t>BOVINE</t>
  </si>
  <si>
    <t xml:space="preserve">National PRODUCTION DATA  - number of animals (referring to the previous year) </t>
  </si>
  <si>
    <t>EU EXPORT DATA in number of animals (referring to the previous year)</t>
  </si>
  <si>
    <t>NUMBER OF SAMPLES</t>
  </si>
  <si>
    <t>ACCORDING TO EU REQUIREMENTS</t>
  </si>
  <si>
    <t>ACCORDING TO CODEX ALIMENTARIUS</t>
  </si>
  <si>
    <t>OTHER</t>
  </si>
  <si>
    <t>MINIMUM</t>
  </si>
  <si>
    <t>PLAN</t>
  </si>
  <si>
    <t>GROUP OF SUBSTANCES TO BE MONITORED</t>
  </si>
  <si>
    <t>COMPOUND or MARKER RESIDUE</t>
  </si>
  <si>
    <t>MATRIX ANALYSED</t>
  </si>
  <si>
    <t>SCREENING METHOD</t>
  </si>
  <si>
    <t>CONFIRMATORY METHOD</t>
  </si>
  <si>
    <t>SCREEN.METH. DETECTION LIMIT [μg/Kg]</t>
  </si>
  <si>
    <t>CONFIR.METH. DETECTION LIMIT [μg/Kg]</t>
  </si>
  <si>
    <t>LEVEL OF ACTION (i.e. conceentration above which a result is deemed non-compliant)  [μg/Kg]</t>
  </si>
  <si>
    <t>LABORATORY NAME</t>
  </si>
  <si>
    <t>FARM</t>
  </si>
  <si>
    <t>SLAUGHTER</t>
  </si>
  <si>
    <t>TOTAL</t>
  </si>
  <si>
    <t>MIN</t>
  </si>
  <si>
    <t>A1</t>
  </si>
  <si>
    <t>STILBENES</t>
  </si>
  <si>
    <t>DES</t>
  </si>
  <si>
    <t>URINE</t>
  </si>
  <si>
    <t>HEXOESTROL</t>
  </si>
  <si>
    <t>GC/ MS</t>
  </si>
  <si>
    <t>DILAVE</t>
  </si>
  <si>
    <t>DIENOESTROL</t>
  </si>
  <si>
    <t>A2</t>
  </si>
  <si>
    <t>THYROSTATS</t>
  </si>
  <si>
    <t>METILTIURACIL</t>
  </si>
  <si>
    <t>THYROID</t>
  </si>
  <si>
    <t>PROPILTIURACIL</t>
  </si>
  <si>
    <t>TIOURACIL</t>
  </si>
  <si>
    <t>FENILTURACIL</t>
  </si>
  <si>
    <t>TAPAZOL</t>
  </si>
  <si>
    <t>A3</t>
  </si>
  <si>
    <t>STEROIDS (WITH ANDROGENIC, ESTROGENIC OR PROGESTAGENIC ACTIVITY)</t>
  </si>
  <si>
    <t>ELISA</t>
  </si>
  <si>
    <t>A4</t>
  </si>
  <si>
    <t>RESORCYLIC ACID LACTONES</t>
  </si>
  <si>
    <t>ZERANOL</t>
  </si>
  <si>
    <t>A5</t>
  </si>
  <si>
    <t>BETA AGONISTS</t>
  </si>
  <si>
    <t>SALBUTAMOL</t>
  </si>
  <si>
    <t>HPLC/MS-MS</t>
  </si>
  <si>
    <t>BROMBUTEROL</t>
  </si>
  <si>
    <t>MABUTEROL</t>
  </si>
  <si>
    <t>CLENPENTEROL</t>
  </si>
  <si>
    <t>A6</t>
  </si>
  <si>
    <t>e.g. Chloramphenicol + Nitrofurans+ Nitroimidazoles</t>
  </si>
  <si>
    <t>Chloramphenicol</t>
  </si>
  <si>
    <t>MUSCLE</t>
  </si>
  <si>
    <t>HPLC/ MS/MS</t>
  </si>
  <si>
    <t>Other A6 substances</t>
  </si>
  <si>
    <t xml:space="preserve">HPLC/MS-MS   </t>
  </si>
  <si>
    <t xml:space="preserve">SEM  </t>
  </si>
  <si>
    <t xml:space="preserve">AOZ </t>
  </si>
  <si>
    <t>AMOZ</t>
  </si>
  <si>
    <t xml:space="preserve">AHD </t>
  </si>
  <si>
    <t>B1</t>
  </si>
  <si>
    <t>ANTIBACTERIAL SUBSTANCES</t>
  </si>
  <si>
    <t>K. L. M.</t>
  </si>
  <si>
    <t>LIVER</t>
  </si>
  <si>
    <t>B2a + B2b + B2c + B2d + B2e</t>
  </si>
  <si>
    <t>B2a</t>
  </si>
  <si>
    <t>ANTHELMINTICS</t>
  </si>
  <si>
    <t>HPLC/MSMS</t>
  </si>
  <si>
    <t>HPLC/FLD</t>
  </si>
  <si>
    <t>HPLC/DAD</t>
  </si>
  <si>
    <t>B2b</t>
  </si>
  <si>
    <t>ANTICOCCIDIALS</t>
  </si>
  <si>
    <t>XENOBIOTICOS</t>
  </si>
  <si>
    <t>B2c</t>
  </si>
  <si>
    <t>CARBAMATES</t>
  </si>
  <si>
    <t>CARBOFURAN</t>
  </si>
  <si>
    <t>PYRETHROIDS</t>
  </si>
  <si>
    <t>GC/ECD</t>
  </si>
  <si>
    <t>B2d</t>
  </si>
  <si>
    <t>SEDATIVES</t>
  </si>
  <si>
    <t>B2e</t>
  </si>
  <si>
    <t>NON STEROIDAL ANTI-INFLAMMATORY DRUGS</t>
  </si>
  <si>
    <t>B2f</t>
  </si>
  <si>
    <t>Other pharmacologically active subs</t>
  </si>
  <si>
    <t>HPLC-MS/MS</t>
  </si>
  <si>
    <t xml:space="preserve">B3a + B3b + B3c + B3d </t>
  </si>
  <si>
    <t>B3a</t>
  </si>
  <si>
    <t>ORGANOCHLORINE COMPOUNDS INCLUDING PCBS</t>
  </si>
  <si>
    <t>HCB</t>
  </si>
  <si>
    <t>LINDANO</t>
  </si>
  <si>
    <t>ALDRIN</t>
  </si>
  <si>
    <t>DIELDRIN</t>
  </si>
  <si>
    <t>ENDRIN</t>
  </si>
  <si>
    <t>HEPTACLOR</t>
  </si>
  <si>
    <t>ENDOSULFAN</t>
  </si>
  <si>
    <t>PCB 28</t>
  </si>
  <si>
    <t>PCB 52</t>
  </si>
  <si>
    <t>PCB 101</t>
  </si>
  <si>
    <t>PCB 118</t>
  </si>
  <si>
    <t>PCB 138</t>
  </si>
  <si>
    <t>PCB 153</t>
  </si>
  <si>
    <t>PCB 180</t>
  </si>
  <si>
    <t>B3b</t>
  </si>
  <si>
    <t>ORGANOPHOSPHORUS COMPOUNDS</t>
  </si>
  <si>
    <t>DIAZINON</t>
  </si>
  <si>
    <t>FAT</t>
  </si>
  <si>
    <t>B3c</t>
  </si>
  <si>
    <t>CHEMICAL ELEMENTS</t>
  </si>
  <si>
    <t>AAS</t>
  </si>
  <si>
    <t>B3d</t>
  </si>
  <si>
    <t>MYCOTOXINS</t>
  </si>
  <si>
    <t>Check calculation of total of minimums</t>
  </si>
  <si>
    <r>
      <t>PRODUCTION DATA for calculation of SAMPLE NUMBERS.  (</t>
    </r>
    <r>
      <rPr>
        <b/>
        <u/>
        <sz val="8"/>
        <rFont val="Arial"/>
        <family val="2"/>
      </rPr>
      <t>Number of animals</t>
    </r>
    <r>
      <rPr>
        <b/>
        <sz val="8"/>
        <rFont val="Arial"/>
        <family val="2"/>
      </rPr>
      <t xml:space="preserve"> (referring to previous year's production)</t>
    </r>
  </si>
  <si>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all animals are eligible for export to the EU,</t>
    </r>
    <r>
      <rPr>
        <sz val="8"/>
        <rFont val="Arial"/>
        <family val="2"/>
      </rPr>
      <t xml:space="preserve"> </t>
    </r>
    <r>
      <rPr>
        <b/>
        <sz val="8"/>
        <rFont val="Arial"/>
        <family val="2"/>
      </rPr>
      <t>national production data</t>
    </r>
    <r>
      <rPr>
        <sz val="8"/>
        <rFont val="Arial"/>
        <family val="2"/>
      </rPr>
      <t xml:space="preserve"> must be entered in this cell   </t>
    </r>
  </si>
  <si>
    <t>OVINE</t>
  </si>
  <si>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all animals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t>
    </r>
  </si>
  <si>
    <t xml:space="preserve"> MUSCLE</t>
  </si>
  <si>
    <t>PYRETROIDS</t>
  </si>
  <si>
    <t>AZAPERONE</t>
  </si>
  <si>
    <t>AZAPEROL</t>
  </si>
  <si>
    <t>KIDNEY</t>
  </si>
  <si>
    <t>EQUINE</t>
  </si>
  <si>
    <t>Not specified</t>
  </si>
  <si>
    <t>LABORATORY</t>
  </si>
  <si>
    <t>CHLORAMPHENICOL</t>
  </si>
  <si>
    <t>NITROIMIDAZOLES</t>
  </si>
  <si>
    <r>
      <t xml:space="preserve">EU EXPORT DATA in </t>
    </r>
    <r>
      <rPr>
        <b/>
        <u/>
        <sz val="8"/>
        <rFont val="Arial"/>
        <family val="2"/>
      </rPr>
      <t>number of animals</t>
    </r>
    <r>
      <rPr>
        <b/>
        <sz val="8"/>
        <rFont val="Arial"/>
        <family val="2"/>
      </rPr>
      <t xml:space="preserve"> (referring to the previous year) [See Instruction sheet]  </t>
    </r>
  </si>
  <si>
    <t>For official use</t>
  </si>
  <si>
    <t xml:space="preserve">National PRODUCTION DATA  - in TONNES (referring to the previous year) </t>
  </si>
  <si>
    <t>EU EXPORT DATA in TONNES (referring to the previous year)</t>
  </si>
  <si>
    <r>
      <t xml:space="preserve">PRODUCTION DATA in </t>
    </r>
    <r>
      <rPr>
        <b/>
        <u/>
        <sz val="8"/>
        <rFont val="Arial"/>
        <family val="2"/>
      </rPr>
      <t>TONNES</t>
    </r>
    <r>
      <rPr>
        <b/>
        <sz val="8"/>
        <rFont val="Arial"/>
        <family val="2"/>
      </rPr>
      <t xml:space="preserve"> for calculation of SAMPLE NUMBERS.  (referring to previous year's production)</t>
    </r>
  </si>
  <si>
    <t>Chloramphenicol + Nitrofurans+ Nitroimidazoles</t>
  </si>
  <si>
    <t>WILD GAME</t>
  </si>
  <si>
    <t xml:space="preserve">National PRODUCTION DATA in TONNES (referring to the previous year) </t>
  </si>
  <si>
    <t>EU EXPORT DATA in TONNES (referring to the previous year) [See Instruction sheet]</t>
  </si>
  <si>
    <t>A.A.S.</t>
  </si>
  <si>
    <t>OTHER SUBSTANCES</t>
  </si>
  <si>
    <t>GENTAMICIN</t>
  </si>
  <si>
    <t>CLOXACILLIN</t>
  </si>
  <si>
    <t>CARBARYL</t>
  </si>
  <si>
    <t>Nitroimidazoles</t>
  </si>
  <si>
    <t>Nitrofurans</t>
  </si>
  <si>
    <t>TERBUTALINE</t>
  </si>
  <si>
    <t>TULOBUTEROL</t>
  </si>
  <si>
    <t>MAPENTEROL</t>
  </si>
  <si>
    <t>TYLOSIN</t>
  </si>
  <si>
    <t>SPIRAMICYN</t>
  </si>
  <si>
    <t>K.L.M</t>
  </si>
  <si>
    <t>MOXIDECTIN</t>
  </si>
  <si>
    <t>CLOSANTEL</t>
  </si>
  <si>
    <t>LEVAMISOL</t>
  </si>
  <si>
    <t>DICLOFENAC</t>
  </si>
  <si>
    <t>PREDNISOLONE</t>
  </si>
  <si>
    <t>METILPREDNISOLONE</t>
  </si>
  <si>
    <t>DEXAMETHASONE</t>
  </si>
  <si>
    <t>BETAMETHASONE</t>
  </si>
  <si>
    <t>FIPRONIL Y FIPRONIL SULFONA</t>
  </si>
  <si>
    <t>ETHION</t>
  </si>
  <si>
    <t>PYRIMIPHOS METIL</t>
  </si>
  <si>
    <t>ACEPHATE</t>
  </si>
  <si>
    <t>DIMETHOATE</t>
  </si>
  <si>
    <t>MALATHION</t>
  </si>
  <si>
    <t>MALAOXON</t>
  </si>
  <si>
    <t>FENTHION</t>
  </si>
  <si>
    <t>PHOSMET</t>
  </si>
  <si>
    <t>COUMAPHOS</t>
  </si>
  <si>
    <t>ALDICARB</t>
  </si>
  <si>
    <t xml:space="preserve">CEPHALEXIN </t>
  </si>
  <si>
    <t>HCH β</t>
  </si>
  <si>
    <t>OXFENDAZOLE</t>
  </si>
  <si>
    <t>MEBENDAZOLE</t>
  </si>
  <si>
    <t xml:space="preserve">ZILPATEROL </t>
  </si>
  <si>
    <r>
      <t>NUMBER OF SAMPLES</t>
    </r>
    <r>
      <rPr>
        <sz val="8"/>
        <rFont val="Arial"/>
        <family val="2"/>
      </rPr>
      <t xml:space="preserve">  </t>
    </r>
  </si>
  <si>
    <r>
      <t xml:space="preserve"> </t>
    </r>
    <r>
      <rPr>
        <sz val="8"/>
        <rFont val="Arial"/>
        <family val="2"/>
      </rPr>
      <t>DILAVE</t>
    </r>
  </si>
  <si>
    <r>
      <t xml:space="preserve">HCH </t>
    </r>
    <r>
      <rPr>
        <sz val="8"/>
        <rFont val="Calibri"/>
        <family val="2"/>
      </rPr>
      <t>α</t>
    </r>
  </si>
  <si>
    <r>
      <t>SCREEN.METH. DETECTION LIMIT [</t>
    </r>
    <r>
      <rPr>
        <b/>
        <sz val="8"/>
        <rFont val="Times New Roman"/>
        <family val="1"/>
      </rPr>
      <t>μg/Kg</t>
    </r>
    <r>
      <rPr>
        <b/>
        <sz val="8"/>
        <rFont val="Arial"/>
        <family val="2"/>
      </rPr>
      <t>]</t>
    </r>
  </si>
  <si>
    <t>AHD</t>
  </si>
  <si>
    <t>AOZ</t>
  </si>
  <si>
    <t>SEM</t>
  </si>
  <si>
    <t>HPLC MSMS</t>
  </si>
  <si>
    <t>HPLC MS/MS</t>
  </si>
  <si>
    <t>GC/MSMS</t>
  </si>
  <si>
    <t>AMITRAZ, DMF, DMPF</t>
  </si>
  <si>
    <t>AQUACULTURE     FIN FISH</t>
  </si>
  <si>
    <t>NUMBER OF SAMPLES †</t>
  </si>
  <si>
    <t>MINIMUM #</t>
  </si>
  <si>
    <t>MUSCLE -SKIN</t>
  </si>
  <si>
    <t xml:space="preserve">CLORAMPHENICOL        </t>
  </si>
  <si>
    <t>NITROFURANS</t>
  </si>
  <si>
    <t>Nitrofurantoin metabolite</t>
  </si>
  <si>
    <t>Furaltadone metabolite</t>
  </si>
  <si>
    <t>Furazolidone metabolite</t>
  </si>
  <si>
    <t>Nitrofurazone metabolite</t>
  </si>
  <si>
    <t>HMMNI</t>
  </si>
  <si>
    <t>Metronidazole-OH</t>
  </si>
  <si>
    <t>TETRACYCLINE</t>
  </si>
  <si>
    <t>OXITETRACYCLINE</t>
  </si>
  <si>
    <t>´5</t>
  </si>
  <si>
    <t>CLORTETRACYCLINE</t>
  </si>
  <si>
    <t>PENICILLIN V</t>
  </si>
  <si>
    <t>´5-10</t>
  </si>
  <si>
    <t>PENICILLIN G</t>
  </si>
  <si>
    <t>AMOXICILLIN</t>
  </si>
  <si>
    <t>AMPICILLIN</t>
  </si>
  <si>
    <t>ENROFLOXACIN-CIPROFLOXACIN</t>
  </si>
  <si>
    <t>MARBOFLOXACIN</t>
  </si>
  <si>
    <t>CEFALEXIN</t>
  </si>
  <si>
    <t>SULFONAMIDES</t>
  </si>
  <si>
    <t>ERYTHROMYCIN</t>
  </si>
  <si>
    <t>0.1</t>
  </si>
  <si>
    <t>0.8</t>
  </si>
  <si>
    <t>THIAMPHENICOL</t>
  </si>
  <si>
    <t>AVERMECTINS</t>
  </si>
  <si>
    <t>HPLC - FLD</t>
  </si>
  <si>
    <t xml:space="preserve">Sum of B3a + B3c + B3d + B3e </t>
  </si>
  <si>
    <t>ORGANOCHLORINE PESTICIDES</t>
  </si>
  <si>
    <t>GC- ECD</t>
  </si>
  <si>
    <t>5    10</t>
  </si>
  <si>
    <t>PCBs</t>
  </si>
  <si>
    <t>GC - ECD</t>
  </si>
  <si>
    <t>Hg</t>
  </si>
  <si>
    <t>DINARA</t>
  </si>
  <si>
    <t>Pb</t>
  </si>
  <si>
    <t>Cd</t>
  </si>
  <si>
    <t>B3e</t>
  </si>
  <si>
    <t>DYES e.g. Malachite Green (+ leucomalachite green), crystal violet etc</t>
  </si>
  <si>
    <t>Malachite green</t>
  </si>
  <si>
    <t>Leukomalachite green</t>
  </si>
  <si>
    <t>Gentian violet</t>
  </si>
  <si>
    <t xml:space="preserve">                     </t>
  </si>
  <si>
    <t xml:space="preserve">DILAVE 
</t>
  </si>
  <si>
    <t>ELISA (BIOCHIP)</t>
  </si>
  <si>
    <t>AMITRAZ</t>
  </si>
  <si>
    <t>FLUAZURON</t>
  </si>
  <si>
    <t>XENOBOTICOS</t>
  </si>
  <si>
    <t>FENILTIURACIL</t>
  </si>
  <si>
    <t>B2a + B2b + B2c + B2d + B2e + B2f</t>
  </si>
  <si>
    <t xml:space="preserve">B3a + B3b + B3c </t>
  </si>
  <si>
    <t xml:space="preserve"> </t>
  </si>
  <si>
    <t>LASALOCID</t>
  </si>
  <si>
    <t>OLAQUINDOX</t>
  </si>
  <si>
    <t>CARBADOX</t>
  </si>
  <si>
    <t>HPLC/FL</t>
  </si>
  <si>
    <t>MELOXICAM</t>
  </si>
  <si>
    <t>FLUMETHASONE</t>
  </si>
  <si>
    <t>FLUNIXIN</t>
  </si>
  <si>
    <t xml:space="preserve">METHYL TESTOSTERONE </t>
  </si>
  <si>
    <t>CLENBUTEROL</t>
  </si>
  <si>
    <t>RACTOPAMINE</t>
  </si>
  <si>
    <t>NITROFURANS AND METABOLITES</t>
  </si>
  <si>
    <t>DIMETRIDAZOLE</t>
  </si>
  <si>
    <t>IPRONIDAZOLE</t>
  </si>
  <si>
    <t>HYDROXY IPRONIDAZOLE</t>
  </si>
  <si>
    <t>HYDROXY METRONIDAZOLE</t>
  </si>
  <si>
    <t>METRONIDAZOLE</t>
  </si>
  <si>
    <t>RONIDAZOLE</t>
  </si>
  <si>
    <t>2HYDROXYMETHYL 1METHYL 5NITROIMIDAZOLE</t>
  </si>
  <si>
    <t>TILMICOSIN</t>
  </si>
  <si>
    <t>STREPTOMICYN</t>
  </si>
  <si>
    <t>NEOMYCIN</t>
  </si>
  <si>
    <t>CHLORTETRACYCLINE</t>
  </si>
  <si>
    <t>OXYTETRACYCLINE</t>
  </si>
  <si>
    <t>DOXYCYCLINE</t>
  </si>
  <si>
    <t>CIPROFLOXACIN-ENROFLOXACIN</t>
  </si>
  <si>
    <t>NORFLOXACIN</t>
  </si>
  <si>
    <t>DANOFLOXACIN</t>
  </si>
  <si>
    <t>SULFADIAZINE</t>
  </si>
  <si>
    <t>SULFATHIAZOLE</t>
  </si>
  <si>
    <t>SULFAMERAZINE</t>
  </si>
  <si>
    <t>SULFAMETHAZINE</t>
  </si>
  <si>
    <t>SULFACHLORPYRIDAZINE</t>
  </si>
  <si>
    <t>SULFAMETHOXAZOLE</t>
  </si>
  <si>
    <t>SULFADIMETHOXINE</t>
  </si>
  <si>
    <t>SULFAQUINOXALINE</t>
  </si>
  <si>
    <t>SULFAMETHOXYPYRADIZINE</t>
  </si>
  <si>
    <t>RAFOXANIDE</t>
  </si>
  <si>
    <t>IVERMECTIN</t>
  </si>
  <si>
    <t>DORAMECTIN</t>
  </si>
  <si>
    <t>ABAMECTIN</t>
  </si>
  <si>
    <t>ALBENDAZOLE 2 AMINOSULFONE</t>
  </si>
  <si>
    <t>ALBENDAZOLE / ALBENDAZOLE SULFOXIDE/ALBENDAZOLE 2 AMINOSULFONE</t>
  </si>
  <si>
    <t>FENBENDAZOLE / FENBENDAZOLE SULFONE</t>
  </si>
  <si>
    <t>LEVAMISOLE</t>
  </si>
  <si>
    <t>MONENSIN</t>
  </si>
  <si>
    <t>SALINOMYCINA</t>
  </si>
  <si>
    <t>NARASIN</t>
  </si>
  <si>
    <t>ALDICARB SULFONE</t>
  </si>
  <si>
    <t>ALDICARB SULFOXIDE</t>
  </si>
  <si>
    <t>3 HYDORXYCARBOFURAN</t>
  </si>
  <si>
    <t>CYPERMETHRIN</t>
  </si>
  <si>
    <t>PERMETHRIN</t>
  </si>
  <si>
    <t>DELTAMETHRIN</t>
  </si>
  <si>
    <t>METAMIZOLE (4 aminomethyl antipyrine)</t>
  </si>
  <si>
    <t>METHYLPREDNISOLONE</t>
  </si>
  <si>
    <t>FIPRONIL - FIPRONIL SULFONE</t>
  </si>
  <si>
    <t>SPECTINOMICYN</t>
  </si>
  <si>
    <t>LEAD</t>
  </si>
  <si>
    <t>ARSENIC</t>
  </si>
  <si>
    <t>CADMIUM</t>
  </si>
  <si>
    <t>MERCURY</t>
  </si>
  <si>
    <t>HPLC/UV</t>
  </si>
  <si>
    <t>XYLAZINE</t>
  </si>
  <si>
    <t>CHLORPROMAZINE</t>
  </si>
  <si>
    <t>ACEPROMAZINE</t>
  </si>
  <si>
    <t>CHLORPYRIFOS</t>
  </si>
  <si>
    <t>CHLORPYRIFOS METHYL</t>
  </si>
  <si>
    <t>METHYL PARATHION</t>
  </si>
  <si>
    <t>AZINPHOS METHYL</t>
  </si>
  <si>
    <t>LINDANE</t>
  </si>
  <si>
    <t>DDT AND METABOLITES</t>
  </si>
  <si>
    <t>HEPTACHLOR</t>
  </si>
  <si>
    <t>HEPTACHLOR EPOXIDE</t>
  </si>
  <si>
    <t>CHLORDANE cis-trans</t>
  </si>
  <si>
    <t>200 (Muscle)</t>
  </si>
  <si>
    <t>100 (Muscle)</t>
  </si>
  <si>
    <t>SALINOMYCIN</t>
  </si>
  <si>
    <t>ENDOSULFAN SULFATE</t>
  </si>
  <si>
    <t xml:space="preserve">IVERMECTIN                                                                   </t>
  </si>
  <si>
    <t>HCH α</t>
  </si>
  <si>
    <t>PARATHION (ETHYL)</t>
  </si>
  <si>
    <t xml:space="preserve">     </t>
  </si>
  <si>
    <t>TRICLABENDAZOLE/TRICLABENDAZOLE SULFOXIDE</t>
  </si>
  <si>
    <t>TRICLABENDAZOL/TRICLABENDAZOLE SULFOXIDE</t>
  </si>
  <si>
    <t>100 (Kidney)</t>
  </si>
  <si>
    <t>300 (Kidney)</t>
  </si>
  <si>
    <t>7200 (Kidney)</t>
  </si>
  <si>
    <t>750 (Kidney)</t>
  </si>
  <si>
    <t>1000 (Kidney)</t>
  </si>
  <si>
    <t>4000 (Kidney)</t>
  </si>
  <si>
    <t>50  (Kidney)</t>
  </si>
  <si>
    <t>200 (Kidney)</t>
  </si>
  <si>
    <t>5000 (Kidney)</t>
  </si>
  <si>
    <t>400 (Kidney)</t>
  </si>
  <si>
    <t>50 (Kidney)</t>
  </si>
  <si>
    <t>6000 (Kidney)</t>
  </si>
  <si>
    <t>300  (Kidney)</t>
  </si>
  <si>
    <t>50 (Muscle)</t>
  </si>
  <si>
    <t>500 (Muscle)</t>
  </si>
  <si>
    <t>METHIOCARB</t>
  </si>
  <si>
    <t>METHIOCARB SULFONE</t>
  </si>
  <si>
    <t>METHIOCARB SULFOXIDE</t>
  </si>
  <si>
    <t>HPLC MSMS/ GC MSMS</t>
  </si>
  <si>
    <t>FLUMETHRINE</t>
  </si>
  <si>
    <t>FUMAGILIN</t>
  </si>
  <si>
    <t>DIELDRIN, ALDRIN</t>
  </si>
  <si>
    <t>HONEY</t>
  </si>
  <si>
    <t xml:space="preserve">National PRODUCTION DATA - number of animals (referring to the previous year) </t>
  </si>
  <si>
    <t>ARSÉNIC</t>
  </si>
  <si>
    <t>Other pharmacologically active substances</t>
  </si>
  <si>
    <t>2000 (Liver)</t>
  </si>
  <si>
    <t>500 (Liver)</t>
  </si>
  <si>
    <t xml:space="preserve">DILAVE            </t>
  </si>
  <si>
    <t>FLORFENICOL</t>
  </si>
  <si>
    <t>FLORFENICOL AMINE</t>
  </si>
  <si>
    <t>LC - MS MS</t>
  </si>
  <si>
    <t>ANIMAL SPECIES/PRODUCT</t>
  </si>
  <si>
    <t>10 (Kidney)</t>
  </si>
  <si>
    <r>
      <t xml:space="preserve">DILAVE        </t>
    </r>
    <r>
      <rPr>
        <b/>
        <sz val="8"/>
        <rFont val="Arial"/>
        <family val="2"/>
      </rPr>
      <t xml:space="preserve">  </t>
    </r>
  </si>
  <si>
    <t>20 (Kidney)</t>
  </si>
  <si>
    <r>
      <t>SCREEN.METH. DETECTION LIMIT [</t>
    </r>
    <r>
      <rPr>
        <b/>
        <sz val="8"/>
        <color theme="1"/>
        <rFont val="Times New Roman"/>
        <family val="1"/>
      </rPr>
      <t>μg/Kg</t>
    </r>
    <r>
      <rPr>
        <b/>
        <sz val="8"/>
        <color theme="1"/>
        <rFont val="Arial"/>
        <family val="2"/>
      </rPr>
      <t>]</t>
    </r>
  </si>
  <si>
    <t>20 (Muscle)</t>
  </si>
  <si>
    <t xml:space="preserve">DILAVE          </t>
  </si>
  <si>
    <t>TETRACICLINE</t>
  </si>
  <si>
    <t>OXYTETRACICLINE</t>
  </si>
  <si>
    <t>CHLORTETRACICLINE</t>
  </si>
  <si>
    <r>
      <rPr>
        <b/>
        <sz val="10"/>
        <rFont val="Arial"/>
        <family val="2"/>
      </rPr>
      <t xml:space="preserve">(*1) </t>
    </r>
    <r>
      <rPr>
        <sz val="10"/>
        <rFont val="Arial"/>
        <family val="2"/>
      </rPr>
      <t>The level of action considers the MRL corrected by the uncertainty value associated with the analytical methodology</t>
    </r>
  </si>
  <si>
    <t xml:space="preserve">DILAVE      </t>
  </si>
  <si>
    <t xml:space="preserve">DILAVE                  </t>
  </si>
  <si>
    <t>LEVEL OF ACTION (i.e. conceentration above which a result is deemed non-compliant)  [μg/Kg] (*1)</t>
  </si>
  <si>
    <t>EPRINOMECTIN</t>
  </si>
  <si>
    <t>TRICHLORFON</t>
  </si>
  <si>
    <t>NAPHTALOPHOS</t>
  </si>
  <si>
    <t xml:space="preserve">AMITRAZ </t>
  </si>
  <si>
    <t>DILAVE / XENOBIOTICOS</t>
  </si>
  <si>
    <t>FLORFENICOL/FLORFENICOL AMINE</t>
  </si>
  <si>
    <t>TOLTRAZURIL SULFONE (PANAZURIL)</t>
  </si>
  <si>
    <t>Under development</t>
  </si>
  <si>
    <t>PHENYLBUTAZONE/OXYPHENBUTAZONE</t>
  </si>
  <si>
    <t>CINBUTEROL</t>
  </si>
  <si>
    <t>CEFTIOFUR/ DESFUROYLCEFTIOFUR</t>
  </si>
  <si>
    <r>
      <t xml:space="preserve">SCREEN.METH. DETECTION LIMIT </t>
    </r>
    <r>
      <rPr>
        <b/>
        <sz val="6"/>
        <rFont val="Arial"/>
        <family val="2"/>
      </rPr>
      <t>[</t>
    </r>
    <r>
      <rPr>
        <b/>
        <sz val="6"/>
        <rFont val="Times New Roman"/>
        <family val="1"/>
      </rPr>
      <t>μg/Kg</t>
    </r>
    <r>
      <rPr>
        <b/>
        <sz val="6"/>
        <rFont val="Arial"/>
        <family val="2"/>
      </rPr>
      <t>]</t>
    </r>
  </si>
  <si>
    <t>BV LABS</t>
  </si>
  <si>
    <r>
      <t>NUMBER OF SAMPLES</t>
    </r>
    <r>
      <rPr>
        <sz val="7"/>
        <rFont val="Arial"/>
        <family val="2"/>
      </rPr>
      <t xml:space="preserve">  </t>
    </r>
  </si>
  <si>
    <t>GC/ MS-MS</t>
  </si>
  <si>
    <t>0,09 / 0,01</t>
  </si>
  <si>
    <t>0,02 / 0,04</t>
  </si>
  <si>
    <t>0,03 / 0,04</t>
  </si>
  <si>
    <t>1500 (Kidney)</t>
  </si>
  <si>
    <t xml:space="preserve">LINCOMIYCIN </t>
  </si>
  <si>
    <t xml:space="preserve"> α BOLDENONE / β BOLDENONE</t>
  </si>
  <si>
    <t>CEFAPIRIN</t>
  </si>
  <si>
    <t>CEFQUINOME</t>
  </si>
  <si>
    <t xml:space="preserve"> KIDNEY, MUSCLE</t>
  </si>
  <si>
    <t>NITROXYNL</t>
  </si>
  <si>
    <t xml:space="preserve"> α NORTESTOSTERONE / β NORTESTOSTERONE</t>
  </si>
  <si>
    <t xml:space="preserve"> α TREMBOLONE / β TREMBOLONE</t>
  </si>
  <si>
    <t>LINCOMIYCIN</t>
  </si>
  <si>
    <t>GC/MS-MS</t>
  </si>
  <si>
    <r>
      <rPr>
        <sz val="8"/>
        <color theme="1"/>
        <rFont val="Calibri"/>
        <family val="2"/>
      </rPr>
      <t xml:space="preserve"> α </t>
    </r>
    <r>
      <rPr>
        <sz val="8"/>
        <color theme="1"/>
        <rFont val="Arial"/>
        <family val="2"/>
      </rPr>
      <t>NORTESTOSTERONE / β NORTESTOSTERONE</t>
    </r>
  </si>
  <si>
    <r>
      <rPr>
        <sz val="8"/>
        <color theme="1"/>
        <rFont val="Calibri"/>
        <family val="2"/>
      </rPr>
      <t xml:space="preserve"> α </t>
    </r>
    <r>
      <rPr>
        <sz val="8"/>
        <color theme="1"/>
        <rFont val="Arial"/>
        <family val="2"/>
      </rPr>
      <t>TREMBOLONE / β TREMBOLONE</t>
    </r>
  </si>
  <si>
    <t>30 (Kidney)</t>
  </si>
  <si>
    <r>
      <rPr>
        <sz val="8"/>
        <rFont val="Calibri"/>
        <family val="2"/>
      </rPr>
      <t xml:space="preserve"> α </t>
    </r>
    <r>
      <rPr>
        <sz val="8"/>
        <rFont val="Arial"/>
        <family val="2"/>
      </rPr>
      <t>NORTESTOSTERONE / β NORTESTOSTERONE</t>
    </r>
  </si>
  <si>
    <r>
      <rPr>
        <sz val="8"/>
        <rFont val="Calibri"/>
        <family val="2"/>
      </rPr>
      <t xml:space="preserve"> α </t>
    </r>
    <r>
      <rPr>
        <sz val="8"/>
        <rFont val="Arial"/>
        <family val="2"/>
      </rPr>
      <t>TREMBOLONE / β TREMBOLONE</t>
    </r>
  </si>
  <si>
    <t>LATU</t>
  </si>
  <si>
    <t>CADMIUN</t>
  </si>
  <si>
    <t>PLOMO</t>
  </si>
  <si>
    <r>
      <rPr>
        <sz val="7"/>
        <rFont val="Calibri"/>
        <family val="2"/>
      </rPr>
      <t xml:space="preserve">α,β </t>
    </r>
    <r>
      <rPr>
        <sz val="7"/>
        <rFont val="Arial"/>
        <family val="2"/>
      </rPr>
      <t>ENDOSULFAN</t>
    </r>
  </si>
  <si>
    <t>DDT and metabolites</t>
  </si>
  <si>
    <t>βHCH</t>
  </si>
  <si>
    <r>
      <rPr>
        <sz val="7"/>
        <rFont val="Calibri"/>
        <family val="2"/>
      </rPr>
      <t>α</t>
    </r>
    <r>
      <rPr>
        <sz val="7"/>
        <rFont val="Arial"/>
        <family val="2"/>
      </rPr>
      <t>HCH</t>
    </r>
  </si>
  <si>
    <t>B3a + B3b + B3c</t>
  </si>
  <si>
    <t>FLUVALINATO</t>
  </si>
  <si>
    <t>QSI</t>
  </si>
  <si>
    <t>ERYTHROMICYN</t>
  </si>
  <si>
    <t>LATU/QSI</t>
  </si>
  <si>
    <t>STREPTOMICYN/DI HIDROSTREPTOMICYN</t>
  </si>
  <si>
    <t>TYLOSIN A/ TYLOSIN B</t>
  </si>
  <si>
    <t>CHLORAMPENICOL</t>
  </si>
  <si>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honey from ALL PRODUCERS is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NB:  Sample rate is 10 per 300 tonnes of annual production for the first 3000 tonnes and 1 sample per additional 300 tonnes. For a more detailed description of the options see hyperlink  --------------------------------------------------&gt;</t>
    </r>
  </si>
  <si>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farmed FINFISH from ALL FARMS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For a more detailed description of the options see hyperlink-----------------------------------------------------------------&gt;</t>
    </r>
  </si>
  <si>
    <t>Sampling levels and frequencies</t>
  </si>
  <si>
    <t>PACIFIC RIM LAB</t>
  </si>
  <si>
    <t xml:space="preserve">BV LABS </t>
  </si>
  <si>
    <t>Leucogentian violet</t>
  </si>
  <si>
    <t>AQUACULTURE OTHER (caviar)</t>
  </si>
  <si>
    <t>The finfish species (sturgeon) from which the caviar is elaborated, is tested. See Aquaculture finfish residue monitoring plan</t>
  </si>
  <si>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OTHER AQUACULTURE PRODUCTS from ALL FARMS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For a more detailed description of the options see hyperlink    ------------------------------------------------------------------------------------------------------------------------&gt;</t>
    </r>
  </si>
  <si>
    <t>Uruguay</t>
  </si>
  <si>
    <t>CONTACT POINT</t>
  </si>
  <si>
    <t>Ministerio de Ganadería, Agricultura y Pesca/Dirección General de Servicios Ganaderos</t>
  </si>
  <si>
    <t>ANIMAL SPECIES</t>
  </si>
  <si>
    <t>Bovine</t>
  </si>
  <si>
    <t>PRODUCT</t>
  </si>
  <si>
    <t>CASINGS</t>
  </si>
  <si>
    <t xml:space="preserve">Quantity of casings exported to the EU (referring to the previous year) </t>
  </si>
  <si>
    <t>Tonnes</t>
  </si>
  <si>
    <t>&lt;-------------------------------</t>
  </si>
  <si>
    <t>Insert here the number of planned samples</t>
  </si>
  <si>
    <r>
      <t>SCREEN.METH. DETECTION LIMIT [</t>
    </r>
    <r>
      <rPr>
        <b/>
        <sz val="6"/>
        <rFont val="Times New Roman"/>
        <family val="1"/>
      </rPr>
      <t>μg/kg</t>
    </r>
    <r>
      <rPr>
        <b/>
        <sz val="6"/>
        <rFont val="Arial"/>
        <family val="2"/>
      </rPr>
      <t>]</t>
    </r>
  </si>
  <si>
    <t>CONFIR.METH. DETECTION LIMIT [μg/kg]</t>
  </si>
  <si>
    <t>LEVEL OF ACTION (i.e. conceentration above which a result is deemed non-compliant)  [μg/kg]</t>
  </si>
  <si>
    <t>Casing</t>
  </si>
  <si>
    <t>HPLC-MSMS</t>
  </si>
  <si>
    <t>Xenobióticos SRL</t>
  </si>
  <si>
    <t>SEM  (Nitrofurazone metabolite)</t>
  </si>
  <si>
    <t>AOZ (Furazolidone metabolite)</t>
  </si>
  <si>
    <t>AMOZ (Furaltadone metabolite)</t>
  </si>
  <si>
    <t>AHD (Nitrofurantoin metabolite)</t>
  </si>
  <si>
    <t>Ovine</t>
  </si>
  <si>
    <t>Equine</t>
  </si>
  <si>
    <t>DES (Diethylstilbesterol)</t>
  </si>
  <si>
    <t>LC/MS-MS</t>
  </si>
  <si>
    <t xml:space="preserve">URUGUAY </t>
  </si>
  <si>
    <t>BOVINE MILK</t>
  </si>
  <si>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milk/dairy products from </t>
    </r>
    <r>
      <rPr>
        <b/>
        <sz val="8"/>
        <rFont val="Arial"/>
        <family val="2"/>
      </rPr>
      <t>all animals (and ALL FARMS)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t>
    </r>
  </si>
  <si>
    <t>MINIMUM number is 300</t>
  </si>
  <si>
    <r>
      <t xml:space="preserve">NUMBER OF </t>
    </r>
    <r>
      <rPr>
        <b/>
        <u/>
        <sz val="8"/>
        <rFont val="Arial"/>
        <family val="2"/>
      </rPr>
      <t>SAMPLES</t>
    </r>
    <r>
      <rPr>
        <sz val="8"/>
        <rFont val="Arial"/>
        <family val="2"/>
      </rPr>
      <t xml:space="preserve">  </t>
    </r>
  </si>
  <si>
    <r>
      <t xml:space="preserve">NUMBER OF </t>
    </r>
    <r>
      <rPr>
        <b/>
        <u/>
        <sz val="8"/>
        <rFont val="Arial"/>
        <family val="2"/>
      </rPr>
      <t>TESTS</t>
    </r>
  </si>
  <si>
    <t xml:space="preserve">CHLORAMPHENICOL </t>
  </si>
  <si>
    <t>MILK</t>
  </si>
  <si>
    <t xml:space="preserve">   HPLC/MS-MS</t>
  </si>
  <si>
    <t xml:space="preserve">HPLC/DAD </t>
  </si>
  <si>
    <t xml:space="preserve">SULFACHLORPYRIDIZINE </t>
  </si>
  <si>
    <t>SULFAMETOXIPYRIDAZINE</t>
  </si>
  <si>
    <t xml:space="preserve">SULFATHIAZOLE </t>
  </si>
  <si>
    <t>SULFAMERACINE</t>
  </si>
  <si>
    <t>CLOXACILINE</t>
  </si>
  <si>
    <t>PENICILLINA G and V</t>
  </si>
  <si>
    <t>CEPHALEXINE</t>
  </si>
  <si>
    <t>50/70</t>
  </si>
  <si>
    <t>CEFALONIUM</t>
  </si>
  <si>
    <t>STREPTOMICYN/DI -HIDRO STREPTOMICINA</t>
  </si>
  <si>
    <t>70/40</t>
  </si>
  <si>
    <t>NEOMICIN</t>
  </si>
  <si>
    <t>SPECTINOMYCIN</t>
  </si>
  <si>
    <t>DOXICICLINE</t>
  </si>
  <si>
    <t/>
  </si>
  <si>
    <t>PHENILBUTAZONE, OXYPHENBUTAZON HYDRAT</t>
  </si>
  <si>
    <t>MONENSINA</t>
  </si>
  <si>
    <t xml:space="preserve">             HPLC/UV</t>
  </si>
  <si>
    <t>MELAMINA</t>
  </si>
  <si>
    <t>BIOCHIP</t>
  </si>
  <si>
    <r>
      <t xml:space="preserve">NUMBER OF </t>
    </r>
    <r>
      <rPr>
        <b/>
        <u/>
        <sz val="8"/>
        <rFont val="Arial"/>
        <family val="2"/>
      </rPr>
      <t>SAMPLES</t>
    </r>
  </si>
  <si>
    <t>BUTTER</t>
  </si>
  <si>
    <t>HCH isom.</t>
  </si>
  <si>
    <t>DDT y metab.</t>
  </si>
  <si>
    <t xml:space="preserve">HEPTACLOR epox.                                             </t>
  </si>
  <si>
    <t>ENDOSULFAN SO4</t>
  </si>
  <si>
    <t>CLORDANO cis-trans</t>
  </si>
  <si>
    <t>BUTTER/CREAM</t>
  </si>
  <si>
    <t xml:space="preserve">CHLORPYRIFOS </t>
  </si>
  <si>
    <t>METIL PARATION</t>
  </si>
  <si>
    <t>PARATION (ETIL)</t>
  </si>
  <si>
    <t>PYRIMIPHOS METHIL</t>
  </si>
  <si>
    <t>CHLORPYRIFOS METHIL</t>
  </si>
  <si>
    <t>AZINPHOS METHIL</t>
  </si>
  <si>
    <t>FIPRONIL/FIPRONIL SULFONE</t>
  </si>
  <si>
    <t>BROMOPHOS</t>
  </si>
  <si>
    <t>GC/FPD</t>
  </si>
  <si>
    <t>CHLORFENVINPHOS</t>
  </si>
  <si>
    <t>ETILBROMOFOS</t>
  </si>
  <si>
    <t>FENITROTHION</t>
  </si>
  <si>
    <t xml:space="preserve">ARSENICO </t>
  </si>
  <si>
    <t xml:space="preserve">PLOMO                                                 </t>
  </si>
  <si>
    <t xml:space="preserve">CADMIO                                                 </t>
  </si>
  <si>
    <t>AFLATOXIN M1</t>
  </si>
  <si>
    <t>HPLC-FLD</t>
  </si>
  <si>
    <t>DILAVE / LATU</t>
  </si>
  <si>
    <t xml:space="preserve">Samples:  </t>
  </si>
  <si>
    <t>Tests:</t>
  </si>
  <si>
    <t>GC/MS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</si>
</sst>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Red]\-0\ "/>
  </numFmts>
  <fonts count="40" x14ac:knownFonts="1">
    <font>
      <sz val="11"/>
      <color theme="1"/>
      <name val="Calibri"/>
      <family val="2"/>
      <scheme val="minor"/>
    </font>
    <font>
      <b/>
      <sz val="8"/>
      <name val="Arial"/>
      <family val="2"/>
    </font>
    <font>
      <sz val="8"/>
      <name val="Arial"/>
      <family val="2"/>
    </font>
    <font>
      <b/>
      <sz val="8"/>
      <color indexed="10"/>
      <name val="Arial"/>
      <family val="2"/>
    </font>
    <font>
      <b/>
      <sz val="7"/>
      <name val="Arial"/>
      <family val="2"/>
    </font>
    <font>
      <b/>
      <u/>
      <sz val="8"/>
      <name val="Arial"/>
      <family val="2"/>
    </font>
    <font>
      <sz val="9"/>
      <name val="Arial"/>
      <family val="2"/>
    </font>
    <font>
      <sz val="7"/>
      <name val="Arial"/>
      <family val="2"/>
    </font>
    <font>
      <sz val="8"/>
      <color theme="1"/>
      <name val="Arial"/>
      <family val="2"/>
    </font>
    <font>
      <sz val="7"/>
      <color rgb="FFFF0000"/>
      <name val="Arial"/>
      <family val="2"/>
    </font>
    <font>
      <sz val="8"/>
      <color rgb="FFFF0000"/>
      <name val="Arial"/>
      <family val="2"/>
    </font>
    <font>
      <b/>
      <sz val="7"/>
      <color rgb="FFFF0000"/>
      <name val="Arial"/>
      <family val="2"/>
    </font>
    <font>
      <b/>
      <sz val="8"/>
      <color rgb="FFFF0000"/>
      <name val="Arial"/>
      <family val="2"/>
    </font>
    <font>
      <sz val="10"/>
      <name val="Arial"/>
      <family val="2"/>
    </font>
    <font>
      <sz val="8"/>
      <color theme="1"/>
      <name val="Calibri"/>
      <family val="2"/>
      <scheme val="minor"/>
    </font>
    <font>
      <b/>
      <sz val="8"/>
      <color rgb="FF00B050"/>
      <name val="Arial"/>
      <family val="2"/>
    </font>
    <font>
      <sz val="8"/>
      <name val="Calibri"/>
      <family val="2"/>
    </font>
    <font>
      <sz val="8"/>
      <color rgb="FF000000"/>
      <name val="Arial"/>
      <family val="2"/>
    </font>
    <font>
      <sz val="8"/>
      <color rgb="FFC00000"/>
      <name val="Arial"/>
      <family val="2"/>
    </font>
    <font>
      <b/>
      <sz val="8"/>
      <name val="Times New Roman"/>
      <family val="1"/>
    </font>
    <font>
      <sz val="8"/>
      <name val="Calibri"/>
      <family val="2"/>
      <scheme val="minor"/>
    </font>
    <font>
      <b/>
      <sz val="10"/>
      <name val="Arial"/>
      <family val="2"/>
    </font>
    <font>
      <b/>
      <sz val="10"/>
      <color indexed="10"/>
      <name val="Arial"/>
      <family val="2"/>
    </font>
    <font>
      <sz val="12"/>
      <name val="Arial"/>
      <family val="2"/>
    </font>
    <font>
      <sz val="10"/>
      <name val="Arial"/>
      <family val="2"/>
    </font>
    <font>
      <b/>
      <sz val="8"/>
      <color theme="1"/>
      <name val="Arial"/>
      <family val="2"/>
    </font>
    <font>
      <b/>
      <sz val="8"/>
      <color theme="1"/>
      <name val="Calibri"/>
      <family val="2"/>
      <scheme val="minor"/>
    </font>
    <font>
      <b/>
      <sz val="8"/>
      <color theme="1"/>
      <name val="Times New Roman"/>
      <family val="1"/>
    </font>
    <font>
      <sz val="8"/>
      <color rgb="FFFF0000"/>
      <name val="Calibri"/>
      <family val="2"/>
      <scheme val="minor"/>
    </font>
    <font>
      <b/>
      <sz val="6"/>
      <name val="Arial"/>
      <family val="2"/>
    </font>
    <font>
      <sz val="5"/>
      <name val="Arial"/>
      <family val="2"/>
    </font>
    <font>
      <b/>
      <sz val="6"/>
      <name val="Times New Roman"/>
      <family val="1"/>
    </font>
    <font>
      <sz val="8"/>
      <color theme="1"/>
      <name val="Calibri"/>
      <family val="2"/>
    </font>
    <font>
      <sz val="10"/>
      <name val="Arial"/>
    </font>
    <font>
      <sz val="7"/>
      <name val="Calibri"/>
      <family val="2"/>
    </font>
    <font>
      <u/>
      <sz val="10"/>
      <color indexed="12"/>
      <name val="Arial"/>
      <family val="2"/>
    </font>
    <font>
      <b/>
      <sz val="9"/>
      <color indexed="10"/>
      <name val="Arial"/>
      <family val="2"/>
    </font>
    <font>
      <b/>
      <sz val="11"/>
      <name val="Arial"/>
      <family val="2"/>
    </font>
    <font>
      <b/>
      <sz val="5"/>
      <name val="Arial"/>
      <family val="2"/>
    </font>
    <font>
      <b/>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6" tint="0.399975585192419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s>
  <cellStyleXfs count="5">
    <xf numFmtId="0" fontId="0" fillId="0" borderId="0"/>
    <xf numFmtId="0" fontId="13" fillId="0" borderId="0"/>
    <xf numFmtId="0" fontId="24" fillId="0" borderId="0"/>
    <xf numFmtId="0" fontId="33" fillId="0" borderId="0"/>
    <xf numFmtId="0" fontId="35" fillId="0" borderId="0" applyNumberFormat="0" applyFill="0" applyBorder="0" applyAlignment="0" applyProtection="0">
      <alignment vertical="top"/>
      <protection locked="0"/>
    </xf>
  </cellStyleXfs>
  <cellXfs count="1630">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1"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Fill="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lignment horizontal="left" vertical="center" wrapText="1"/>
    </xf>
    <xf numFmtId="1" fontId="2" fillId="0" borderId="0" xfId="0" applyNumberFormat="1" applyFont="1" applyAlignment="1">
      <alignment horizontal="center" vertical="center" wrapText="1"/>
    </xf>
    <xf numFmtId="1" fontId="2" fillId="0" borderId="0" xfId="0" applyNumberFormat="1" applyFont="1" applyAlignment="1">
      <alignment vertical="center"/>
    </xf>
    <xf numFmtId="0" fontId="2" fillId="0" borderId="0" xfId="0" applyFont="1" applyAlignment="1">
      <alignment vertical="center" wrapText="1"/>
    </xf>
    <xf numFmtId="0" fontId="6" fillId="0" borderId="0" xfId="0" applyFont="1" applyAlignment="1">
      <alignment vertical="center"/>
    </xf>
    <xf numFmtId="1" fontId="2" fillId="0" borderId="22" xfId="0" applyNumberFormat="1" applyFont="1" applyBorder="1" applyAlignment="1">
      <alignment horizontal="center" vertical="center" wrapText="1"/>
    </xf>
    <xf numFmtId="0" fontId="7" fillId="0" borderId="0" xfId="0" applyFont="1" applyBorder="1" applyAlignment="1" applyProtection="1">
      <alignment horizontal="center" vertical="center"/>
      <protection locked="0"/>
    </xf>
    <xf numFmtId="1" fontId="2" fillId="0" borderId="0" xfId="0" applyNumberFormat="1" applyFont="1" applyAlignment="1">
      <alignment horizontal="center" vertical="center"/>
    </xf>
    <xf numFmtId="0" fontId="2" fillId="0" borderId="32" xfId="0" applyFont="1" applyBorder="1" applyAlignment="1" applyProtection="1">
      <alignment horizontal="center" vertical="center"/>
    </xf>
    <xf numFmtId="0" fontId="2" fillId="0" borderId="0" xfId="0" applyFont="1" applyBorder="1" applyAlignment="1" applyProtection="1">
      <alignment vertical="center"/>
      <protection locked="0"/>
    </xf>
    <xf numFmtId="0" fontId="2" fillId="0" borderId="29" xfId="0" applyFont="1" applyBorder="1" applyAlignment="1">
      <alignment vertical="center"/>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46" xfId="0" applyFont="1" applyBorder="1" applyAlignment="1">
      <alignment vertical="center"/>
    </xf>
    <xf numFmtId="0" fontId="1" fillId="0" borderId="0" xfId="0" applyFont="1"/>
    <xf numFmtId="0" fontId="2" fillId="0" borderId="0" xfId="0" applyFont="1" applyAlignment="1">
      <alignment horizontal="center"/>
    </xf>
    <xf numFmtId="0" fontId="2" fillId="0" borderId="0" xfId="0" applyFont="1"/>
    <xf numFmtId="0" fontId="1" fillId="0" borderId="1" xfId="0" applyFont="1" applyBorder="1"/>
    <xf numFmtId="0" fontId="2" fillId="0" borderId="0" xfId="0" applyFont="1" applyBorder="1" applyAlignment="1" applyProtection="1">
      <alignment horizontal="center"/>
      <protection locked="0"/>
    </xf>
    <xf numFmtId="0" fontId="2" fillId="0" borderId="0" xfId="0" applyFont="1" applyBorder="1"/>
    <xf numFmtId="0" fontId="2" fillId="0" borderId="0" xfId="0" applyFont="1" applyFill="1" applyBorder="1" applyAlignment="1">
      <alignment vertical="center"/>
    </xf>
    <xf numFmtId="0" fontId="2" fillId="0" borderId="32" xfId="0" applyFont="1" applyBorder="1" applyAlignment="1" applyProtection="1">
      <alignment horizontal="center"/>
      <protection locked="0"/>
    </xf>
    <xf numFmtId="0" fontId="2" fillId="0" borderId="32" xfId="0" applyFont="1" applyFill="1" applyBorder="1" applyAlignment="1" applyProtection="1">
      <alignment horizontal="left" vertical="center" wrapText="1"/>
      <protection locked="0"/>
    </xf>
    <xf numFmtId="0" fontId="2" fillId="0" borderId="16"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0" xfId="0" applyFont="1" applyAlignment="1">
      <alignment horizontal="center" wrapText="1"/>
    </xf>
    <xf numFmtId="0" fontId="2" fillId="0" borderId="0" xfId="0" applyFont="1" applyAlignment="1">
      <alignment wrapText="1"/>
    </xf>
    <xf numFmtId="0" fontId="2" fillId="0" borderId="0" xfId="0" applyFont="1" applyBorder="1" applyProtection="1">
      <protection locked="0"/>
    </xf>
    <xf numFmtId="0" fontId="3" fillId="0" borderId="5" xfId="0" applyFont="1" applyBorder="1" applyAlignment="1" applyProtection="1">
      <alignment horizontal="center" vertical="center"/>
      <protection locked="0"/>
    </xf>
    <xf numFmtId="0" fontId="1" fillId="0" borderId="32" xfId="0" applyFont="1" applyFill="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11" xfId="0" applyFont="1" applyBorder="1" applyAlignment="1">
      <alignment horizontal="center" vertical="center" wrapText="1"/>
    </xf>
    <xf numFmtId="0" fontId="2" fillId="2"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1"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3" xfId="0" applyFont="1" applyBorder="1" applyAlignment="1">
      <alignment horizontal="center" vertical="center" wrapText="1"/>
    </xf>
    <xf numFmtId="0" fontId="2" fillId="4" borderId="48"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Border="1"/>
    <xf numFmtId="0" fontId="2" fillId="0" borderId="32" xfId="0" applyFont="1" applyBorder="1"/>
    <xf numFmtId="0" fontId="2" fillId="0" borderId="24" xfId="0" applyFont="1" applyBorder="1"/>
    <xf numFmtId="0" fontId="12" fillId="0" borderId="0" xfId="0" applyFont="1"/>
    <xf numFmtId="0" fontId="2" fillId="0" borderId="29" xfId="0" applyFont="1" applyBorder="1"/>
    <xf numFmtId="0" fontId="2" fillId="0" borderId="29" xfId="0" applyFont="1" applyBorder="1" applyAlignment="1" applyProtection="1">
      <alignment vertical="center"/>
      <protection locked="0"/>
    </xf>
    <xf numFmtId="0" fontId="2" fillId="0" borderId="43" xfId="0" applyFont="1" applyBorder="1" applyAlignment="1">
      <alignment vertical="center"/>
    </xf>
    <xf numFmtId="0" fontId="12" fillId="6" borderId="0" xfId="0" applyFont="1" applyFill="1" applyAlignment="1">
      <alignment vertical="center"/>
    </xf>
    <xf numFmtId="0" fontId="2" fillId="0" borderId="28" xfId="0" applyFont="1" applyBorder="1" applyAlignment="1">
      <alignment vertical="center"/>
    </xf>
    <xf numFmtId="0" fontId="2" fillId="6" borderId="0" xfId="0" applyFont="1" applyFill="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1" fontId="2" fillId="0" borderId="66" xfId="0" applyNumberFormat="1" applyFont="1" applyBorder="1" applyAlignment="1">
      <alignment horizontal="center" vertical="center" wrapText="1"/>
    </xf>
    <xf numFmtId="0" fontId="2" fillId="0" borderId="27" xfId="0" applyFont="1" applyBorder="1" applyAlignment="1">
      <alignment vertical="center"/>
    </xf>
    <xf numFmtId="0" fontId="7" fillId="6" borderId="0" xfId="0" applyFont="1" applyFill="1" applyBorder="1" applyAlignment="1" applyProtection="1">
      <alignment horizontal="center" vertical="center"/>
      <protection locked="0"/>
    </xf>
    <xf numFmtId="0" fontId="2" fillId="6" borderId="28" xfId="0" applyFont="1" applyFill="1" applyBorder="1" applyAlignment="1" applyProtection="1">
      <alignment vertical="center"/>
      <protection locked="0"/>
    </xf>
    <xf numFmtId="0" fontId="2" fillId="6" borderId="29" xfId="0" applyFont="1" applyFill="1" applyBorder="1" applyAlignment="1" applyProtection="1">
      <alignment vertical="center"/>
      <protection locked="0"/>
    </xf>
    <xf numFmtId="0" fontId="7" fillId="6" borderId="0" xfId="0" applyFont="1" applyFill="1" applyBorder="1" applyAlignment="1" applyProtection="1">
      <alignment horizontal="center"/>
      <protection locked="0"/>
    </xf>
    <xf numFmtId="0" fontId="2" fillId="6" borderId="0" xfId="0" applyFont="1" applyFill="1" applyBorder="1" applyAlignment="1">
      <alignment vertical="center"/>
    </xf>
    <xf numFmtId="0" fontId="11"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protection locked="0"/>
    </xf>
    <xf numFmtId="0" fontId="7" fillId="6" borderId="0" xfId="0" applyFont="1" applyFill="1" applyBorder="1" applyAlignment="1" applyProtection="1">
      <alignment vertical="center"/>
      <protection locked="0"/>
    </xf>
    <xf numFmtId="0" fontId="7" fillId="6" borderId="0" xfId="0" applyFont="1" applyFill="1" applyBorder="1" applyAlignment="1">
      <alignment horizontal="center" vertical="center"/>
    </xf>
    <xf numFmtId="0" fontId="11" fillId="6" borderId="0" xfId="0" applyFont="1" applyFill="1" applyBorder="1" applyAlignment="1">
      <alignment horizontal="center" vertical="center"/>
    </xf>
    <xf numFmtId="0" fontId="10" fillId="6" borderId="26" xfId="0" applyFont="1" applyFill="1" applyBorder="1" applyAlignment="1" applyProtection="1">
      <alignment vertical="center"/>
      <protection locked="0"/>
    </xf>
    <xf numFmtId="0" fontId="10" fillId="6" borderId="21" xfId="0" applyFont="1" applyFill="1" applyBorder="1" applyAlignment="1" applyProtection="1">
      <alignment vertical="center"/>
      <protection locked="0"/>
    </xf>
    <xf numFmtId="0" fontId="10" fillId="6" borderId="27" xfId="0" applyFont="1" applyFill="1" applyBorder="1" applyAlignment="1" applyProtection="1">
      <alignment vertical="center"/>
      <protection locked="0"/>
    </xf>
    <xf numFmtId="0" fontId="10" fillId="6" borderId="28" xfId="0" applyFont="1" applyFill="1" applyBorder="1" applyAlignment="1" applyProtection="1">
      <alignment vertical="center"/>
      <protection locked="0"/>
    </xf>
    <xf numFmtId="0" fontId="2" fillId="6" borderId="20" xfId="0" applyFont="1" applyFill="1" applyBorder="1" applyAlignment="1" applyProtection="1">
      <alignment vertical="center"/>
      <protection locked="0"/>
    </xf>
    <xf numFmtId="0" fontId="2" fillId="6" borderId="26" xfId="0" applyFont="1" applyFill="1" applyBorder="1" applyAlignment="1" applyProtection="1">
      <alignment vertical="center"/>
      <protection locked="0"/>
    </xf>
    <xf numFmtId="164" fontId="2" fillId="6" borderId="42" xfId="0" applyNumberFormat="1" applyFont="1" applyFill="1" applyBorder="1" applyAlignment="1">
      <alignment horizontal="center" vertical="center"/>
    </xf>
    <xf numFmtId="0" fontId="2" fillId="4" borderId="53" xfId="0" quotePrefix="1" applyFont="1" applyFill="1" applyBorder="1" applyAlignment="1">
      <alignment horizontal="center" vertical="center" wrapText="1"/>
    </xf>
    <xf numFmtId="0" fontId="2" fillId="2" borderId="3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protection locked="0"/>
    </xf>
    <xf numFmtId="0" fontId="2" fillId="0" borderId="42" xfId="0" applyFont="1" applyBorder="1" applyAlignment="1">
      <alignment vertical="center"/>
    </xf>
    <xf numFmtId="0" fontId="2" fillId="0" borderId="25"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11" xfId="0" applyFont="1" applyBorder="1" applyAlignment="1">
      <alignment vertical="center"/>
    </xf>
    <xf numFmtId="0" fontId="2" fillId="0" borderId="3" xfId="0" applyFont="1" applyBorder="1" applyAlignment="1">
      <alignment wrapText="1"/>
    </xf>
    <xf numFmtId="0" fontId="2" fillId="0" borderId="29" xfId="0" applyFont="1" applyBorder="1" applyAlignment="1">
      <alignment horizontal="center" vertical="center" wrapText="1"/>
    </xf>
    <xf numFmtId="0" fontId="14" fillId="0" borderId="0" xfId="0" applyFont="1" applyFill="1" applyBorder="1" applyAlignment="1" applyProtection="1">
      <alignment vertical="center"/>
      <protection locked="0"/>
    </xf>
    <xf numFmtId="17" fontId="1" fillId="2" borderId="1" xfId="0" applyNumberFormat="1" applyFont="1" applyFill="1" applyBorder="1" applyAlignment="1" applyProtection="1">
      <alignment vertical="center"/>
      <protection locked="0"/>
    </xf>
    <xf numFmtId="0" fontId="1" fillId="0" borderId="9" xfId="0" applyFont="1" applyBorder="1" applyAlignment="1" applyProtection="1">
      <alignment horizontal="left" vertical="center" wrapText="1"/>
    </xf>
    <xf numFmtId="3" fontId="1" fillId="2" borderId="9" xfId="0" applyNumberFormat="1"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14" fillId="0" borderId="15"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1" fontId="1"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0" borderId="25"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164" fontId="2" fillId="6" borderId="28" xfId="0" applyNumberFormat="1" applyFont="1" applyFill="1" applyBorder="1" applyAlignment="1" applyProtection="1">
      <alignment horizontal="center" vertical="center"/>
      <protection locked="0"/>
    </xf>
    <xf numFmtId="0" fontId="2" fillId="6" borderId="27" xfId="0" quotePrefix="1" applyFont="1" applyFill="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6" borderId="32"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0" borderId="27"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34" xfId="0" applyFont="1" applyBorder="1" applyAlignment="1" applyProtection="1">
      <alignment horizontal="center" vertical="center"/>
      <protection locked="0"/>
    </xf>
    <xf numFmtId="0" fontId="2" fillId="0" borderId="33" xfId="0" applyFont="1" applyFill="1" applyBorder="1" applyAlignment="1" applyProtection="1">
      <alignment horizontal="left" vertical="center"/>
      <protection locked="0"/>
    </xf>
    <xf numFmtId="0" fontId="2" fillId="0" borderId="28"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164" fontId="1" fillId="4" borderId="1" xfId="0" applyNumberFormat="1" applyFont="1" applyFill="1" applyBorder="1" applyAlignment="1">
      <alignment horizontal="center" vertical="center"/>
    </xf>
    <xf numFmtId="1" fontId="1" fillId="4" borderId="1" xfId="0" applyNumberFormat="1" applyFont="1" applyFill="1" applyBorder="1" applyAlignment="1">
      <alignment horizontal="center" vertical="center"/>
    </xf>
    <xf numFmtId="1" fontId="1" fillId="2" borderId="3"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11" xfId="0" applyFont="1" applyBorder="1" applyAlignment="1" applyProtection="1">
      <alignment vertical="center"/>
      <protection locked="0"/>
    </xf>
    <xf numFmtId="1" fontId="1" fillId="5" borderId="1" xfId="0" applyNumberFormat="1" applyFont="1" applyFill="1" applyBorder="1" applyAlignment="1" applyProtection="1">
      <alignment horizontal="right" vertical="center"/>
      <protection locked="0"/>
    </xf>
    <xf numFmtId="0" fontId="1" fillId="0" borderId="25" xfId="0" applyFont="1" applyBorder="1" applyAlignment="1">
      <alignment vertical="center" wrapText="1"/>
    </xf>
    <xf numFmtId="0" fontId="12" fillId="0" borderId="28" xfId="0" applyFont="1" applyBorder="1" applyAlignment="1" applyProtection="1">
      <alignment horizontal="center" vertical="center"/>
      <protection locked="0"/>
    </xf>
    <xf numFmtId="0" fontId="12" fillId="6" borderId="28" xfId="0"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15" fillId="0" borderId="21" xfId="0" applyFont="1" applyBorder="1" applyAlignment="1" applyProtection="1">
      <alignment horizontal="left" vertical="center"/>
      <protection locked="0"/>
    </xf>
    <xf numFmtId="0" fontId="2" fillId="6" borderId="28" xfId="0" applyFont="1" applyFill="1" applyBorder="1" applyAlignment="1" applyProtection="1">
      <alignment horizontal="left" vertical="center"/>
      <protection locked="0"/>
    </xf>
    <xf numFmtId="0" fontId="2" fillId="6" borderId="44" xfId="0" applyFont="1" applyFill="1" applyBorder="1" applyAlignment="1" applyProtection="1">
      <alignment horizontal="center" vertical="center"/>
      <protection locked="0"/>
    </xf>
    <xf numFmtId="0" fontId="2" fillId="6" borderId="55" xfId="0" applyFont="1" applyFill="1" applyBorder="1" applyAlignment="1" applyProtection="1">
      <alignment horizontal="left" vertical="center"/>
      <protection locked="0"/>
    </xf>
    <xf numFmtId="0" fontId="10" fillId="6" borderId="28" xfId="0" applyFont="1" applyFill="1" applyBorder="1" applyAlignment="1" applyProtection="1">
      <alignment horizontal="center" vertical="center"/>
      <protection locked="0"/>
    </xf>
    <xf numFmtId="0" fontId="2" fillId="6" borderId="0" xfId="0" applyFont="1" applyFill="1" applyBorder="1" applyAlignment="1" applyProtection="1">
      <alignment horizontal="left" vertical="center"/>
      <protection locked="0"/>
    </xf>
    <xf numFmtId="0" fontId="10" fillId="6" borderId="6" xfId="0" applyFont="1" applyFill="1" applyBorder="1" applyAlignment="1" applyProtection="1">
      <alignment horizontal="center" vertical="center"/>
      <protection locked="0"/>
    </xf>
    <xf numFmtId="0" fontId="10" fillId="6" borderId="44" xfId="0" applyFont="1" applyFill="1" applyBorder="1" applyAlignment="1" applyProtection="1">
      <alignment horizontal="center" vertical="center"/>
      <protection locked="0"/>
    </xf>
    <xf numFmtId="0" fontId="10" fillId="6" borderId="45" xfId="0"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33" xfId="0" applyFont="1" applyBorder="1" applyAlignment="1" applyProtection="1">
      <alignment vertical="center"/>
      <protection locked="0"/>
    </xf>
    <xf numFmtId="0" fontId="1" fillId="6" borderId="28"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protection locked="0"/>
    </xf>
    <xf numFmtId="0" fontId="12" fillId="0" borderId="29"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6" borderId="42"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34" xfId="0" applyFont="1" applyBorder="1" applyAlignment="1" applyProtection="1">
      <alignment horizontal="left" vertical="center"/>
      <protection locked="0"/>
    </xf>
    <xf numFmtId="0" fontId="10" fillId="0" borderId="33" xfId="0" applyFont="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2" fillId="0" borderId="30"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1" fontId="1" fillId="4" borderId="48" xfId="0" applyNumberFormat="1" applyFont="1" applyFill="1" applyBorder="1" applyAlignment="1">
      <alignment horizontal="center" vertical="center"/>
    </xf>
    <xf numFmtId="1" fontId="1" fillId="2" borderId="54" xfId="0" applyNumberFormat="1" applyFont="1" applyFill="1" applyBorder="1" applyAlignment="1" applyProtection="1">
      <alignment horizontal="center" vertical="center"/>
      <protection locked="0"/>
    </xf>
    <xf numFmtId="0" fontId="17" fillId="0" borderId="25" xfId="0" applyFont="1" applyBorder="1" applyAlignment="1">
      <alignment vertical="center" wrapText="1"/>
    </xf>
    <xf numFmtId="0" fontId="2" fillId="0" borderId="21" xfId="0" applyFont="1" applyBorder="1" applyAlignment="1">
      <alignment vertical="center" wrapText="1"/>
    </xf>
    <xf numFmtId="0" fontId="2" fillId="0" borderId="28" xfId="0" applyFont="1" applyBorder="1" applyAlignment="1">
      <alignment vertical="center" wrapText="1"/>
    </xf>
    <xf numFmtId="0" fontId="2" fillId="0" borderId="27" xfId="0" applyFont="1" applyBorder="1" applyAlignment="1">
      <alignment vertical="center" wrapText="1"/>
    </xf>
    <xf numFmtId="0" fontId="18" fillId="0" borderId="4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2" fillId="0" borderId="29" xfId="0" applyFont="1" applyBorder="1" applyAlignment="1">
      <alignment vertical="center" wrapText="1"/>
    </xf>
    <xf numFmtId="0" fontId="2" fillId="0" borderId="31" xfId="0" applyFont="1" applyBorder="1" applyAlignment="1" applyProtection="1">
      <alignment vertical="center"/>
      <protection locked="0"/>
    </xf>
    <xf numFmtId="1" fontId="1" fillId="0" borderId="48" xfId="0" applyNumberFormat="1" applyFont="1" applyBorder="1" applyAlignment="1">
      <alignment horizontal="center" vertical="center"/>
    </xf>
    <xf numFmtId="0" fontId="14" fillId="0" borderId="0" xfId="0" applyFont="1"/>
    <xf numFmtId="0" fontId="14" fillId="0" borderId="0" xfId="0" applyFont="1" applyAlignment="1"/>
    <xf numFmtId="17" fontId="1" fillId="2" borderId="1"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2" fillId="0" borderId="65" xfId="0" applyFont="1" applyBorder="1" applyAlignment="1">
      <alignment horizontal="center" vertical="center" wrapText="1"/>
    </xf>
    <xf numFmtId="0" fontId="2" fillId="0" borderId="14" xfId="0" applyFont="1" applyBorder="1" applyAlignment="1">
      <alignment horizontal="center" vertical="center" wrapText="1"/>
    </xf>
    <xf numFmtId="1" fontId="2" fillId="0" borderId="37" xfId="0" applyNumberFormat="1" applyFont="1" applyBorder="1" applyAlignment="1">
      <alignment horizontal="center" vertical="center" wrapText="1"/>
    </xf>
    <xf numFmtId="1" fontId="2" fillId="0" borderId="51" xfId="0" applyNumberFormat="1" applyFont="1" applyBorder="1" applyAlignment="1">
      <alignment horizontal="center" vertical="center" wrapText="1"/>
    </xf>
    <xf numFmtId="1" fontId="1" fillId="2" borderId="32" xfId="0" applyNumberFormat="1"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43"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 fontId="1" fillId="5" borderId="1" xfId="0" applyNumberFormat="1" applyFont="1" applyFill="1" applyBorder="1" applyAlignment="1">
      <alignment horizontal="center" vertical="center"/>
    </xf>
    <xf numFmtId="0" fontId="2" fillId="0" borderId="1" xfId="0" applyFont="1" applyBorder="1" applyAlignment="1" applyProtection="1">
      <alignment vertical="center" shrinkToFit="1"/>
      <protection locked="0"/>
    </xf>
    <xf numFmtId="0" fontId="2" fillId="0" borderId="1" xfId="0" applyFont="1" applyBorder="1" applyAlignment="1" applyProtection="1">
      <alignment horizontal="center" vertical="center"/>
      <protection locked="0"/>
    </xf>
    <xf numFmtId="0" fontId="1" fillId="0" borderId="19" xfId="0" applyFont="1" applyBorder="1" applyAlignment="1">
      <alignment vertical="center"/>
    </xf>
    <xf numFmtId="0" fontId="2" fillId="6" borderId="31" xfId="0" applyFont="1" applyFill="1" applyBorder="1" applyAlignment="1" applyProtection="1">
      <alignment horizontal="center" vertical="center"/>
      <protection locked="0"/>
    </xf>
    <xf numFmtId="0" fontId="1" fillId="0" borderId="28" xfId="0" applyFont="1" applyBorder="1" applyAlignment="1">
      <alignment vertical="center"/>
    </xf>
    <xf numFmtId="0" fontId="2" fillId="6" borderId="0" xfId="0" applyFont="1" applyFill="1" applyBorder="1" applyAlignment="1" applyProtection="1">
      <alignment horizontal="center" vertical="center"/>
      <protection locked="0"/>
    </xf>
    <xf numFmtId="0" fontId="1" fillId="0" borderId="29" xfId="0" applyFont="1" applyBorder="1" applyAlignment="1">
      <alignment vertical="center"/>
    </xf>
    <xf numFmtId="0" fontId="2" fillId="0" borderId="24" xfId="0" applyFont="1" applyBorder="1" applyAlignment="1" applyProtection="1">
      <alignment vertical="center"/>
      <protection locked="0"/>
    </xf>
    <xf numFmtId="0" fontId="12" fillId="6" borderId="44" xfId="0" applyFont="1" applyFill="1" applyBorder="1" applyAlignment="1" applyProtection="1">
      <alignment horizontal="center" vertical="center"/>
      <protection locked="0"/>
    </xf>
    <xf numFmtId="0" fontId="10" fillId="6" borderId="41" xfId="0" applyFont="1" applyFill="1" applyBorder="1" applyAlignment="1" applyProtection="1">
      <alignment vertical="center"/>
      <protection locked="0"/>
    </xf>
    <xf numFmtId="0" fontId="2" fillId="6" borderId="5" xfId="0" applyFont="1" applyFill="1" applyBorder="1" applyAlignment="1" applyProtection="1">
      <alignment horizontal="center" vertical="center"/>
      <protection locked="0"/>
    </xf>
    <xf numFmtId="1" fontId="2" fillId="0" borderId="46" xfId="0" applyNumberFormat="1" applyFont="1" applyBorder="1" applyAlignment="1" applyProtection="1">
      <alignment horizontal="left" vertical="center"/>
      <protection locked="0"/>
    </xf>
    <xf numFmtId="0" fontId="2" fillId="0" borderId="22" xfId="0" applyFont="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2" fillId="0" borderId="41" xfId="0" applyFont="1" applyBorder="1" applyAlignment="1" applyProtection="1">
      <alignment vertical="center"/>
      <protection locked="0"/>
    </xf>
    <xf numFmtId="0" fontId="2" fillId="6" borderId="41"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10" fillId="6" borderId="0" xfId="0" applyFont="1" applyFill="1" applyBorder="1" applyAlignment="1" applyProtection="1">
      <alignment horizontal="left" vertical="center"/>
      <protection locked="0"/>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164" fontId="2" fillId="6" borderId="0" xfId="0" applyNumberFormat="1" applyFont="1" applyFill="1" applyAlignment="1">
      <alignment horizontal="center" vertical="center"/>
    </xf>
    <xf numFmtId="0" fontId="2" fillId="6" borderId="38" xfId="0" applyFont="1" applyFill="1" applyBorder="1" applyAlignment="1" applyProtection="1">
      <alignment horizontal="center" vertical="center"/>
      <protection locked="0"/>
    </xf>
    <xf numFmtId="1" fontId="1" fillId="5" borderId="36" xfId="0" applyNumberFormat="1" applyFont="1" applyFill="1" applyBorder="1" applyAlignment="1" applyProtection="1">
      <alignment horizontal="center" vertical="center"/>
      <protection locked="0"/>
    </xf>
    <xf numFmtId="1" fontId="1" fillId="5" borderId="37" xfId="0" applyNumberFormat="1" applyFont="1" applyFill="1" applyBorder="1" applyAlignment="1" applyProtection="1">
      <alignment horizontal="center" vertical="center"/>
      <protection locked="0"/>
    </xf>
    <xf numFmtId="1" fontId="1" fillId="0" borderId="0" xfId="0" applyNumberFormat="1" applyFont="1" applyBorder="1" applyAlignment="1">
      <alignment horizontal="center" vertical="center" wrapText="1"/>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2" fillId="0" borderId="28" xfId="0" applyFont="1" applyBorder="1" applyAlignment="1" applyProtection="1">
      <alignment horizontal="left"/>
      <protection locked="0"/>
    </xf>
    <xf numFmtId="0" fontId="2" fillId="0" borderId="3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8" fillId="6" borderId="42"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8" fillId="6" borderId="44" xfId="0" applyFont="1" applyFill="1" applyBorder="1" applyAlignment="1" applyProtection="1">
      <alignment horizontal="center" vertical="center"/>
      <protection locked="0"/>
    </xf>
    <xf numFmtId="0" fontId="18" fillId="6" borderId="0" xfId="0" applyFont="1" applyFill="1" applyBorder="1" applyAlignment="1" applyProtection="1">
      <alignment horizontal="center" vertical="center"/>
      <protection locked="0"/>
    </xf>
    <xf numFmtId="0" fontId="12" fillId="0" borderId="29" xfId="0" applyFont="1" applyBorder="1" applyAlignment="1" applyProtection="1">
      <alignment horizontal="left" vertical="center"/>
      <protection locked="0"/>
    </xf>
    <xf numFmtId="0" fontId="2" fillId="0" borderId="25" xfId="0" applyFont="1" applyBorder="1" applyAlignment="1" applyProtection="1">
      <alignment horizontal="left"/>
      <protection locked="0"/>
    </xf>
    <xf numFmtId="0" fontId="2" fillId="0" borderId="42" xfId="0" applyFont="1" applyBorder="1" applyAlignment="1" applyProtection="1">
      <alignment horizontal="center"/>
      <protection locked="0"/>
    </xf>
    <xf numFmtId="17" fontId="1" fillId="2" borderId="1" xfId="0" applyNumberFormat="1" applyFont="1" applyFill="1" applyBorder="1" applyAlignment="1" applyProtection="1">
      <alignment horizontal="center"/>
      <protection locked="0"/>
    </xf>
    <xf numFmtId="0" fontId="1" fillId="0" borderId="0" xfId="0" applyFont="1" applyFill="1" applyBorder="1" applyAlignment="1">
      <alignment horizontal="left" vertical="center" wrapText="1"/>
    </xf>
    <xf numFmtId="0" fontId="2" fillId="0" borderId="14" xfId="0" applyFont="1" applyBorder="1" applyAlignment="1">
      <alignment horizontal="center" wrapText="1"/>
    </xf>
    <xf numFmtId="0" fontId="14" fillId="0" borderId="15"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 fillId="0" borderId="37" xfId="0" applyFont="1" applyBorder="1" applyAlignment="1">
      <alignment horizontal="center" vertical="center" wrapText="1"/>
    </xf>
    <xf numFmtId="0" fontId="2" fillId="0" borderId="24"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29"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8"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6" borderId="21" xfId="0" applyFont="1" applyFill="1" applyBorder="1" applyAlignment="1" applyProtection="1">
      <alignment horizontal="center"/>
      <protection locked="0"/>
    </xf>
    <xf numFmtId="0" fontId="2" fillId="0" borderId="21" xfId="0" applyFont="1" applyBorder="1" applyAlignment="1" applyProtection="1">
      <alignment horizontal="left"/>
      <protection locked="0"/>
    </xf>
    <xf numFmtId="0" fontId="2" fillId="0" borderId="29" xfId="0" applyFont="1" applyBorder="1" applyAlignment="1" applyProtection="1">
      <protection locked="0"/>
    </xf>
    <xf numFmtId="0" fontId="2" fillId="0" borderId="21" xfId="0" applyFont="1" applyBorder="1" applyAlignment="1" applyProtection="1">
      <alignment horizontal="center"/>
      <protection locked="0"/>
    </xf>
    <xf numFmtId="0" fontId="2" fillId="0" borderId="0" xfId="0" applyFont="1" applyBorder="1" applyAlignment="1" applyProtection="1">
      <alignment horizontal="center" vertical="center" wrapText="1"/>
      <protection locked="0"/>
    </xf>
    <xf numFmtId="0" fontId="1" fillId="0" borderId="32"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left" wrapText="1"/>
      <protection locked="0"/>
    </xf>
    <xf numFmtId="0" fontId="2" fillId="0" borderId="19" xfId="0" applyFont="1" applyBorder="1" applyAlignment="1" applyProtection="1">
      <alignment horizontal="left"/>
      <protection locked="0"/>
    </xf>
    <xf numFmtId="0" fontId="2" fillId="6" borderId="43" xfId="0" applyFont="1" applyFill="1" applyBorder="1" applyAlignment="1" applyProtection="1">
      <alignment horizontal="left" vertical="center"/>
      <protection locked="0"/>
    </xf>
    <xf numFmtId="0" fontId="2" fillId="6" borderId="24" xfId="0" applyFont="1" applyFill="1" applyBorder="1" applyAlignment="1" applyProtection="1">
      <alignment horizontal="center"/>
      <protection locked="0"/>
    </xf>
    <xf numFmtId="0" fontId="2" fillId="0" borderId="20" xfId="0" applyFont="1" applyBorder="1" applyAlignment="1" applyProtection="1">
      <alignment horizontal="center"/>
      <protection locked="0"/>
    </xf>
    <xf numFmtId="0" fontId="2" fillId="6" borderId="21" xfId="0" applyFont="1" applyFill="1" applyBorder="1" applyAlignment="1" applyProtection="1">
      <alignment vertical="center"/>
      <protection locked="0"/>
    </xf>
    <xf numFmtId="0" fontId="2" fillId="0" borderId="25" xfId="0" applyFont="1" applyBorder="1" applyAlignment="1" applyProtection="1">
      <alignment horizontal="center"/>
      <protection locked="0"/>
    </xf>
    <xf numFmtId="0" fontId="2" fillId="6" borderId="23" xfId="0" applyFont="1" applyFill="1" applyBorder="1" applyAlignment="1" applyProtection="1">
      <alignment horizontal="center"/>
      <protection locked="0"/>
    </xf>
    <xf numFmtId="0" fontId="2" fillId="0" borderId="30" xfId="0" applyFont="1" applyBorder="1" applyAlignment="1" applyProtection="1">
      <protection locked="0"/>
    </xf>
    <xf numFmtId="0" fontId="2" fillId="0" borderId="31"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43" xfId="0" applyFont="1" applyBorder="1" applyAlignment="1" applyProtection="1">
      <alignment vertical="center"/>
      <protection locked="0"/>
    </xf>
    <xf numFmtId="0" fontId="12" fillId="0" borderId="28"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2"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31"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21"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12" fillId="6" borderId="28"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0" fontId="2" fillId="0" borderId="46" xfId="0" applyFont="1" applyBorder="1" applyAlignment="1" applyProtection="1">
      <alignment horizontal="center"/>
      <protection locked="0"/>
    </xf>
    <xf numFmtId="0" fontId="2" fillId="0" borderId="63" xfId="0" applyFont="1" applyBorder="1" applyAlignment="1">
      <alignment horizontal="center" vertical="center" wrapText="1"/>
    </xf>
    <xf numFmtId="0" fontId="1" fillId="2" borderId="3" xfId="0" applyFont="1" applyFill="1" applyBorder="1" applyAlignment="1">
      <alignment horizontal="center" vertical="center"/>
    </xf>
    <xf numFmtId="0" fontId="2" fillId="0" borderId="2" xfId="0" applyFont="1" applyBorder="1"/>
    <xf numFmtId="0" fontId="2" fillId="0" borderId="3" xfId="0" applyFont="1" applyBorder="1"/>
    <xf numFmtId="0" fontId="2" fillId="0" borderId="0" xfId="0" applyFont="1" applyBorder="1" applyAlignment="1">
      <alignment horizontal="left" vertical="center" wrapText="1"/>
    </xf>
    <xf numFmtId="0" fontId="7" fillId="0" borderId="26" xfId="0" applyFont="1" applyBorder="1" applyAlignment="1" applyProtection="1">
      <alignment horizontal="center" vertical="center"/>
      <protection locked="0"/>
    </xf>
    <xf numFmtId="0" fontId="7" fillId="0" borderId="28" xfId="0" applyFont="1" applyBorder="1" applyAlignment="1" applyProtection="1">
      <alignment horizontal="left" vertical="center"/>
      <protection locked="0"/>
    </xf>
    <xf numFmtId="0" fontId="7" fillId="0" borderId="28" xfId="0" applyFont="1" applyBorder="1" applyAlignment="1" applyProtection="1">
      <alignment horizontal="center" vertical="center"/>
      <protection locked="0"/>
    </xf>
    <xf numFmtId="0" fontId="1" fillId="0" borderId="0" xfId="0" applyFont="1" applyAlignment="1">
      <alignment horizontal="left" vertical="center"/>
    </xf>
    <xf numFmtId="0" fontId="2" fillId="0" borderId="0" xfId="0" applyFont="1" applyAlignment="1">
      <alignment horizontal="left" vertical="center"/>
    </xf>
    <xf numFmtId="0" fontId="1" fillId="0" borderId="2" xfId="0" applyFont="1" applyBorder="1" applyAlignment="1">
      <alignment horizontal="left" vertical="center" wrapText="1"/>
    </xf>
    <xf numFmtId="0" fontId="14" fillId="0" borderId="0" xfId="0" applyFont="1" applyAlignment="1">
      <alignment horizontal="left"/>
    </xf>
    <xf numFmtId="0" fontId="7" fillId="6" borderId="28" xfId="0" applyFont="1" applyFill="1" applyBorder="1" applyAlignment="1" applyProtection="1">
      <alignment horizontal="center" vertical="center"/>
      <protection locked="0"/>
    </xf>
    <xf numFmtId="0" fontId="2" fillId="6" borderId="21" xfId="0" applyFont="1" applyFill="1" applyBorder="1" applyAlignment="1">
      <alignment vertical="center"/>
    </xf>
    <xf numFmtId="0" fontId="2" fillId="6" borderId="28" xfId="0" applyFont="1" applyFill="1" applyBorder="1" applyAlignment="1">
      <alignment vertical="center"/>
    </xf>
    <xf numFmtId="0" fontId="7" fillId="6" borderId="34" xfId="0" applyFont="1" applyFill="1" applyBorder="1" applyAlignment="1" applyProtection="1">
      <alignment horizontal="center" vertical="center"/>
      <protection locked="0"/>
    </xf>
    <xf numFmtId="0" fontId="7" fillId="6" borderId="26" xfId="0" applyFont="1" applyFill="1" applyBorder="1" applyAlignment="1" applyProtection="1">
      <alignment horizontal="center" vertical="center"/>
      <protection locked="0"/>
    </xf>
    <xf numFmtId="0" fontId="6" fillId="0" borderId="21" xfId="0" applyFont="1" applyBorder="1" applyAlignment="1">
      <alignment vertical="center" wrapText="1"/>
    </xf>
    <xf numFmtId="0" fontId="6" fillId="0" borderId="25" xfId="0" applyFont="1" applyBorder="1" applyAlignment="1">
      <alignment vertical="center" wrapText="1"/>
    </xf>
    <xf numFmtId="0" fontId="6" fillId="0" borderId="30" xfId="0" applyFont="1" applyBorder="1" applyAlignment="1">
      <alignment vertical="center" wrapText="1"/>
    </xf>
    <xf numFmtId="0" fontId="10" fillId="0" borderId="5" xfId="0" applyFont="1" applyFill="1" applyBorder="1" applyAlignment="1" applyProtection="1">
      <alignment horizontal="left" wrapText="1"/>
      <protection locked="0"/>
    </xf>
    <xf numFmtId="0" fontId="7"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2" fillId="6" borderId="26" xfId="0" applyFont="1" applyFill="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8" xfId="0" applyFont="1" applyBorder="1" applyAlignment="1" applyProtection="1">
      <alignment horizontal="left" vertical="center"/>
      <protection locked="0"/>
    </xf>
    <xf numFmtId="0" fontId="10" fillId="6" borderId="26" xfId="0" applyFont="1" applyFill="1" applyBorder="1" applyAlignment="1" applyProtection="1">
      <alignment horizontal="center" vertical="center"/>
      <protection locked="0"/>
    </xf>
    <xf numFmtId="0" fontId="10" fillId="6" borderId="21" xfId="0" applyFont="1" applyFill="1" applyBorder="1" applyAlignment="1">
      <alignment vertical="center"/>
    </xf>
    <xf numFmtId="0" fontId="10" fillId="6" borderId="0" xfId="0" applyFont="1" applyFill="1" applyAlignment="1">
      <alignment vertical="center"/>
    </xf>
    <xf numFmtId="0" fontId="10" fillId="6" borderId="43" xfId="0" applyFont="1" applyFill="1" applyBorder="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10" fillId="0" borderId="28" xfId="0" applyFont="1" applyFill="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38"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8" fillId="0" borderId="5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6" borderId="27" xfId="0" applyFont="1" applyFill="1" applyBorder="1" applyAlignment="1" applyProtection="1">
      <alignment horizontal="center" vertical="center"/>
      <protection locked="0"/>
    </xf>
    <xf numFmtId="0" fontId="8" fillId="0" borderId="52"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46"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26" xfId="0" applyFont="1" applyBorder="1" applyAlignment="1" applyProtection="1">
      <alignment vertical="center"/>
      <protection locked="0"/>
    </xf>
    <xf numFmtId="0" fontId="2" fillId="6" borderId="44" xfId="0" applyFont="1" applyFill="1" applyBorder="1" applyAlignment="1">
      <alignment vertical="center"/>
    </xf>
    <xf numFmtId="0" fontId="12" fillId="0" borderId="0" xfId="0" applyFont="1" applyBorder="1" applyAlignment="1" applyProtection="1">
      <alignment horizontal="left" vertical="center"/>
      <protection locked="0"/>
    </xf>
    <xf numFmtId="0" fontId="2" fillId="6" borderId="44" xfId="0" applyFont="1" applyFill="1" applyBorder="1" applyAlignment="1" applyProtection="1">
      <alignment vertical="center"/>
      <protection locked="0"/>
    </xf>
    <xf numFmtId="0" fontId="10" fillId="0" borderId="29"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6" borderId="43" xfId="0" applyFont="1" applyFill="1" applyBorder="1" applyAlignment="1" applyProtection="1">
      <alignment horizontal="center"/>
      <protection locked="0"/>
    </xf>
    <xf numFmtId="0" fontId="2" fillId="6" borderId="22" xfId="0" applyFont="1" applyFill="1" applyBorder="1" applyAlignment="1" applyProtection="1">
      <alignment horizontal="center"/>
      <protection locked="0"/>
    </xf>
    <xf numFmtId="0" fontId="2" fillId="0" borderId="28" xfId="0" applyFont="1" applyBorder="1" applyAlignment="1"/>
    <xf numFmtId="0" fontId="2" fillId="0" borderId="24" xfId="0" applyFont="1" applyBorder="1" applyAlignment="1"/>
    <xf numFmtId="0" fontId="2" fillId="0" borderId="25" xfId="0" applyFont="1" applyBorder="1" applyAlignment="1" applyProtection="1">
      <protection locked="0"/>
    </xf>
    <xf numFmtId="0" fontId="10" fillId="6" borderId="42" xfId="0" applyFont="1" applyFill="1" applyBorder="1" applyAlignment="1">
      <alignment vertical="center"/>
    </xf>
    <xf numFmtId="0" fontId="2" fillId="0" borderId="33" xfId="0" applyFont="1" applyBorder="1" applyAlignment="1">
      <alignment vertical="center"/>
    </xf>
    <xf numFmtId="0" fontId="2" fillId="6" borderId="41" xfId="0" applyFont="1" applyFill="1" applyBorder="1" applyAlignment="1" applyProtection="1">
      <alignment horizontal="center" vertical="center"/>
      <protection locked="0"/>
    </xf>
    <xf numFmtId="0" fontId="1" fillId="0" borderId="39" xfId="0" applyFont="1" applyBorder="1" applyAlignment="1">
      <alignment vertical="center" wrapText="1"/>
    </xf>
    <xf numFmtId="0" fontId="8" fillId="0" borderId="28" xfId="0" applyFont="1" applyBorder="1" applyAlignment="1" applyProtection="1">
      <alignment horizontal="center" vertical="center"/>
      <protection locked="0"/>
    </xf>
    <xf numFmtId="0" fontId="8" fillId="0" borderId="27"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55" xfId="0" applyFont="1" applyBorder="1" applyAlignment="1" applyProtection="1">
      <alignment horizontal="left" vertical="center"/>
      <protection locked="0"/>
    </xf>
    <xf numFmtId="0" fontId="8" fillId="6" borderId="29" xfId="0" applyFont="1" applyFill="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26" xfId="0" applyFont="1" applyBorder="1" applyAlignment="1" applyProtection="1">
      <alignment vertical="center"/>
      <protection locked="0"/>
    </xf>
    <xf numFmtId="0" fontId="10" fillId="0" borderId="28" xfId="0" applyFont="1" applyBorder="1" applyAlignment="1">
      <alignment vertical="center"/>
    </xf>
    <xf numFmtId="0" fontId="12" fillId="6" borderId="26" xfId="0" applyFont="1" applyFill="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28" xfId="0" applyFont="1" applyBorder="1" applyAlignment="1" applyProtection="1">
      <alignment vertical="center"/>
      <protection locked="0"/>
    </xf>
    <xf numFmtId="0" fontId="12" fillId="0" borderId="44" xfId="0" applyFont="1" applyBorder="1" applyAlignment="1" applyProtection="1">
      <alignment vertical="center"/>
      <protection locked="0"/>
    </xf>
    <xf numFmtId="0" fontId="2" fillId="0" borderId="43" xfId="0" applyFont="1" applyFill="1" applyBorder="1" applyAlignment="1" applyProtection="1">
      <alignment horizontal="left" vertical="center"/>
      <protection locked="0"/>
    </xf>
    <xf numFmtId="0" fontId="10" fillId="0" borderId="43" xfId="0" applyFont="1" applyBorder="1" applyAlignment="1" applyProtection="1">
      <alignment vertical="center"/>
      <protection locked="0"/>
    </xf>
    <xf numFmtId="0" fontId="2" fillId="0" borderId="73" xfId="0" applyFont="1" applyBorder="1" applyAlignment="1">
      <alignment vertical="center"/>
    </xf>
    <xf numFmtId="0" fontId="10" fillId="6" borderId="55" xfId="0" applyFont="1" applyFill="1" applyBorder="1" applyAlignment="1" applyProtection="1">
      <alignment horizontal="left" vertical="center"/>
      <protection locked="0"/>
    </xf>
    <xf numFmtId="0" fontId="1" fillId="0" borderId="11" xfId="0" applyFont="1" applyBorder="1" applyAlignment="1">
      <alignment vertical="center"/>
    </xf>
    <xf numFmtId="0" fontId="1" fillId="0" borderId="11" xfId="0" applyFont="1" applyBorder="1" applyAlignment="1">
      <alignment vertical="center" wrapText="1"/>
    </xf>
    <xf numFmtId="0" fontId="8" fillId="0" borderId="28" xfId="0" applyFont="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25" fillId="2" borderId="19"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8" fillId="6" borderId="42"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protection locked="0"/>
    </xf>
    <xf numFmtId="0" fontId="2" fillId="0" borderId="27" xfId="0" applyFont="1" applyFill="1" applyBorder="1" applyAlignment="1" applyProtection="1">
      <alignment vertical="center"/>
      <protection locked="0"/>
    </xf>
    <xf numFmtId="0" fontId="8" fillId="6" borderId="28" xfId="0"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8" fillId="0" borderId="31" xfId="0" applyFont="1" applyBorder="1" applyAlignment="1" applyProtection="1">
      <alignment vertical="center"/>
      <protection locked="0"/>
    </xf>
    <xf numFmtId="0" fontId="8" fillId="0" borderId="34" xfId="0" applyFont="1" applyBorder="1" applyAlignment="1" applyProtection="1">
      <alignment horizontal="left" vertical="center"/>
      <protection locked="0"/>
    </xf>
    <xf numFmtId="0" fontId="8" fillId="0" borderId="41" xfId="0" applyFont="1" applyBorder="1" applyAlignment="1" applyProtection="1">
      <alignment vertical="center"/>
      <protection locked="0"/>
    </xf>
    <xf numFmtId="0" fontId="8" fillId="6" borderId="25" xfId="0" applyFont="1" applyFill="1" applyBorder="1" applyAlignment="1" applyProtection="1">
      <alignment horizontal="center" vertical="center"/>
      <protection locked="0"/>
    </xf>
    <xf numFmtId="0" fontId="8" fillId="6" borderId="26" xfId="0" applyFont="1" applyFill="1" applyBorder="1" applyAlignment="1" applyProtection="1">
      <alignment horizontal="center" vertical="center"/>
      <protection locked="0"/>
    </xf>
    <xf numFmtId="0" fontId="8" fillId="6" borderId="34" xfId="0" applyFont="1" applyFill="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4" xfId="0" applyFont="1" applyBorder="1" applyAlignment="1" applyProtection="1">
      <protection locked="0"/>
    </xf>
    <xf numFmtId="0" fontId="8" fillId="0" borderId="42" xfId="0" applyFont="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8" fillId="0" borderId="26" xfId="0" applyFont="1" applyBorder="1" applyAlignment="1" applyProtection="1">
      <alignment horizontal="left" vertical="center"/>
      <protection locked="0"/>
    </xf>
    <xf numFmtId="0" fontId="10" fillId="0" borderId="26"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10" fillId="0" borderId="26"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2" fillId="0" borderId="28" xfId="0" applyFont="1" applyFill="1" applyBorder="1" applyAlignment="1" applyProtection="1">
      <alignment horizontal="left" vertical="center" wrapText="1"/>
      <protection locked="0"/>
    </xf>
    <xf numFmtId="0" fontId="13" fillId="0" borderId="0" xfId="0" applyFont="1" applyAlignment="1">
      <alignment vertical="center"/>
    </xf>
    <xf numFmtId="0" fontId="2" fillId="0" borderId="25" xfId="0" applyFont="1" applyBorder="1" applyAlignment="1" applyProtection="1">
      <alignment vertical="center" wrapText="1"/>
      <protection locked="0"/>
    </xf>
    <xf numFmtId="1" fontId="1" fillId="4" borderId="1" xfId="0" applyNumberFormat="1" applyFont="1" applyFill="1" applyBorder="1" applyAlignment="1">
      <alignment horizontal="center"/>
    </xf>
    <xf numFmtId="0" fontId="2" fillId="0" borderId="0" xfId="0" applyFont="1" applyAlignment="1" applyProtection="1">
      <alignment vertical="center"/>
      <protection locked="0"/>
    </xf>
    <xf numFmtId="0" fontId="1" fillId="4" borderId="1" xfId="0" applyFont="1" applyFill="1" applyBorder="1" applyAlignment="1">
      <alignment horizontal="center" vertical="center"/>
    </xf>
    <xf numFmtId="1" fontId="2" fillId="0" borderId="74"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0" fontId="2" fillId="0" borderId="5" xfId="0" applyFont="1" applyFill="1" applyBorder="1" applyAlignment="1">
      <alignment vertical="center"/>
    </xf>
    <xf numFmtId="0" fontId="2" fillId="0" borderId="0" xfId="0" applyFont="1" applyFill="1" applyAlignment="1">
      <alignment vertical="center"/>
    </xf>
    <xf numFmtId="0" fontId="2" fillId="0" borderId="29" xfId="0" applyFont="1" applyFill="1" applyBorder="1" applyAlignment="1">
      <alignment vertical="center"/>
    </xf>
    <xf numFmtId="0" fontId="12" fillId="0" borderId="2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1" fillId="0" borderId="1" xfId="0" applyFont="1" applyBorder="1" applyAlignment="1">
      <alignment horizontal="center" vertical="center"/>
    </xf>
    <xf numFmtId="0" fontId="13" fillId="0" borderId="0" xfId="0" applyFont="1" applyFill="1" applyAlignment="1">
      <alignment vertical="center"/>
    </xf>
    <xf numFmtId="0" fontId="2" fillId="0" borderId="0" xfId="0" applyFont="1" applyFill="1" applyAlignment="1">
      <alignment horizontal="left" vertical="center"/>
    </xf>
    <xf numFmtId="1" fontId="2" fillId="0" borderId="0" xfId="0" applyNumberFormat="1" applyFont="1" applyFill="1" applyAlignment="1">
      <alignment horizontal="center" vertical="center"/>
    </xf>
    <xf numFmtId="1" fontId="2" fillId="0" borderId="0" xfId="0" applyNumberFormat="1" applyFont="1" applyFill="1" applyAlignment="1">
      <alignment vertical="center"/>
    </xf>
    <xf numFmtId="0" fontId="1" fillId="0" borderId="0" xfId="0" applyFont="1" applyFill="1" applyBorder="1" applyAlignment="1" applyProtection="1">
      <alignment vertical="center"/>
      <protection locked="0"/>
    </xf>
    <xf numFmtId="0" fontId="2" fillId="0" borderId="0" xfId="0" applyFont="1" applyBorder="1" applyAlignment="1">
      <alignment horizontal="center" vertical="center" wrapText="1"/>
    </xf>
    <xf numFmtId="0" fontId="14" fillId="0" borderId="0" xfId="0" applyFont="1" applyAlignment="1">
      <alignment horizontal="center" vertical="center"/>
    </xf>
    <xf numFmtId="0" fontId="8" fillId="0" borderId="55" xfId="0" applyFont="1" applyFill="1" applyBorder="1" applyAlignment="1" applyProtection="1">
      <alignment horizontal="center" vertical="center"/>
      <protection locked="0"/>
    </xf>
    <xf numFmtId="0" fontId="8" fillId="0" borderId="43" xfId="0" applyFont="1" applyBorder="1" applyAlignment="1" applyProtection="1">
      <alignment vertical="center"/>
      <protection locked="0"/>
    </xf>
    <xf numFmtId="0" fontId="8" fillId="0" borderId="26" xfId="0" applyFont="1" applyFill="1" applyBorder="1" applyAlignment="1" applyProtection="1">
      <alignment horizontal="left" vertical="center"/>
      <protection locked="0"/>
    </xf>
    <xf numFmtId="0" fontId="8" fillId="0" borderId="34"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left" vertical="center"/>
      <protection locked="0"/>
    </xf>
    <xf numFmtId="0" fontId="8" fillId="6" borderId="0" xfId="0" applyFont="1" applyFill="1" applyBorder="1" applyAlignment="1" applyProtection="1">
      <alignment horizontal="center" vertical="center"/>
      <protection locked="0"/>
    </xf>
    <xf numFmtId="0" fontId="8" fillId="0" borderId="25" xfId="0" applyFont="1" applyFill="1" applyBorder="1" applyAlignment="1" applyProtection="1">
      <alignment horizontal="left" vertical="center"/>
      <protection locked="0"/>
    </xf>
    <xf numFmtId="0" fontId="8" fillId="6" borderId="25"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6" borderId="21" xfId="0" applyFont="1" applyFill="1" applyBorder="1" applyAlignment="1" applyProtection="1">
      <alignment vertical="center"/>
      <protection locked="0"/>
    </xf>
    <xf numFmtId="0" fontId="8" fillId="0" borderId="27" xfId="0" applyFont="1" applyFill="1" applyBorder="1" applyAlignment="1" applyProtection="1">
      <alignment horizontal="left" vertical="center"/>
      <protection locked="0"/>
    </xf>
    <xf numFmtId="0" fontId="8" fillId="6" borderId="6" xfId="0" applyFont="1" applyFill="1" applyBorder="1" applyAlignment="1" applyProtection="1">
      <alignment horizontal="center" vertical="center"/>
      <protection locked="0"/>
    </xf>
    <xf numFmtId="0" fontId="8" fillId="6" borderId="27" xfId="0" applyFont="1" applyFill="1" applyBorder="1" applyAlignment="1" applyProtection="1">
      <alignment vertical="center"/>
      <protection locked="0"/>
    </xf>
    <xf numFmtId="0" fontId="8" fillId="6" borderId="28" xfId="0" applyFont="1" applyFill="1" applyBorder="1" applyAlignment="1" applyProtection="1">
      <alignment vertical="center"/>
      <protection locked="0"/>
    </xf>
    <xf numFmtId="0" fontId="8" fillId="0" borderId="42" xfId="0" applyFont="1" applyFill="1" applyBorder="1" applyAlignment="1" applyProtection="1">
      <alignment horizontal="left" vertical="center"/>
      <protection locked="0"/>
    </xf>
    <xf numFmtId="0" fontId="8" fillId="6" borderId="43" xfId="0" applyFont="1" applyFill="1" applyBorder="1" applyAlignment="1">
      <alignment vertical="center"/>
    </xf>
    <xf numFmtId="0" fontId="25" fillId="6" borderId="28" xfId="0" applyFont="1" applyFill="1" applyBorder="1" applyAlignment="1" applyProtection="1">
      <alignment horizontal="center" vertical="center"/>
      <protection locked="0"/>
    </xf>
    <xf numFmtId="0" fontId="8" fillId="6" borderId="44" xfId="0" applyFont="1" applyFill="1" applyBorder="1" applyAlignment="1" applyProtection="1">
      <alignment horizontal="center" vertical="center"/>
      <protection locked="0"/>
    </xf>
    <xf numFmtId="0" fontId="8" fillId="0" borderId="52" xfId="0" applyFont="1" applyFill="1" applyBorder="1" applyAlignment="1" applyProtection="1">
      <alignment horizontal="left" vertical="center"/>
      <protection locked="0"/>
    </xf>
    <xf numFmtId="0" fontId="8" fillId="6" borderId="45" xfId="0" applyFont="1" applyFill="1" applyBorder="1" applyAlignment="1" applyProtection="1">
      <alignment horizontal="center" vertical="center"/>
      <protection locked="0"/>
    </xf>
    <xf numFmtId="0" fontId="8" fillId="0" borderId="38" xfId="0" applyFont="1" applyFill="1" applyBorder="1" applyAlignment="1" applyProtection="1">
      <alignment horizontal="left" vertical="center"/>
      <protection locked="0"/>
    </xf>
    <xf numFmtId="0" fontId="8" fillId="0" borderId="24"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6"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21" xfId="0" applyFont="1" applyBorder="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8" fillId="6" borderId="55" xfId="0" applyFont="1" applyFill="1" applyBorder="1" applyAlignment="1" applyProtection="1">
      <alignment horizontal="left" vertical="center"/>
      <protection locked="0"/>
    </xf>
    <xf numFmtId="0" fontId="8" fillId="0" borderId="44" xfId="0" applyFont="1" applyBorder="1" applyAlignment="1" applyProtection="1">
      <alignment vertical="center"/>
      <protection locked="0"/>
    </xf>
    <xf numFmtId="0" fontId="8" fillId="0" borderId="29" xfId="0" applyFont="1" applyBorder="1" applyAlignment="1" applyProtection="1">
      <alignment horizontal="left" vertical="center"/>
      <protection locked="0"/>
    </xf>
    <xf numFmtId="0" fontId="8" fillId="0" borderId="6"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5" xfId="0" applyFont="1" applyBorder="1" applyAlignment="1" applyProtection="1">
      <alignment horizontal="left" vertical="center"/>
      <protection locked="0"/>
    </xf>
    <xf numFmtId="0" fontId="8" fillId="0" borderId="27" xfId="0" applyFont="1" applyBorder="1" applyAlignment="1">
      <alignment vertical="center"/>
    </xf>
    <xf numFmtId="0" fontId="8" fillId="0" borderId="28" xfId="0" applyFont="1" applyBorder="1" applyAlignment="1">
      <alignment vertical="center"/>
    </xf>
    <xf numFmtId="0" fontId="8" fillId="0" borderId="21" xfId="0" applyFont="1" applyBorder="1" applyAlignment="1">
      <alignment vertical="center"/>
    </xf>
    <xf numFmtId="0" fontId="8" fillId="6" borderId="21" xfId="0" applyFont="1" applyFill="1" applyBorder="1" applyAlignment="1">
      <alignment vertical="center"/>
    </xf>
    <xf numFmtId="0" fontId="8" fillId="6" borderId="28" xfId="0" applyFont="1" applyFill="1" applyBorder="1" applyAlignment="1">
      <alignment vertical="center"/>
    </xf>
    <xf numFmtId="0" fontId="8" fillId="6" borderId="0" xfId="0" applyFont="1" applyFill="1" applyBorder="1" applyAlignment="1">
      <alignment vertical="center"/>
    </xf>
    <xf numFmtId="0" fontId="8" fillId="6" borderId="38" xfId="0" applyFont="1" applyFill="1" applyBorder="1" applyAlignment="1" applyProtection="1">
      <alignment horizontal="center" vertical="center"/>
      <protection locked="0"/>
    </xf>
    <xf numFmtId="0" fontId="8" fillId="0" borderId="31" xfId="0" applyFont="1" applyBorder="1"/>
    <xf numFmtId="0" fontId="8" fillId="0" borderId="25" xfId="0" applyFont="1" applyBorder="1" applyAlignment="1">
      <alignment horizontal="center"/>
    </xf>
    <xf numFmtId="0" fontId="8" fillId="6" borderId="42" xfId="0" applyFont="1" applyFill="1" applyBorder="1" applyAlignment="1" applyProtection="1">
      <alignment horizontal="center"/>
      <protection locked="0"/>
    </xf>
    <xf numFmtId="0" fontId="8" fillId="0" borderId="30" xfId="0" applyFont="1" applyBorder="1"/>
    <xf numFmtId="0" fontId="8" fillId="6" borderId="43" xfId="0" applyFont="1" applyFill="1" applyBorder="1" applyAlignment="1" applyProtection="1">
      <alignment horizontal="left" vertical="center"/>
      <protection locked="0"/>
    </xf>
    <xf numFmtId="0" fontId="8" fillId="6" borderId="28" xfId="0" applyFont="1" applyFill="1" applyBorder="1" applyAlignment="1" applyProtection="1">
      <alignment horizontal="center"/>
      <protection locked="0"/>
    </xf>
    <xf numFmtId="0" fontId="8" fillId="6" borderId="0"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25" fillId="6"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left" vertical="center" wrapText="1"/>
      <protection locked="0"/>
    </xf>
    <xf numFmtId="0" fontId="14" fillId="0" borderId="0" xfId="0" applyFont="1" applyFill="1"/>
    <xf numFmtId="0" fontId="2" fillId="0" borderId="0" xfId="0" applyFont="1" applyFill="1"/>
    <xf numFmtId="0" fontId="2" fillId="4" borderId="7" xfId="0" quotePrefix="1" applyFont="1" applyFill="1" applyBorder="1" applyAlignment="1">
      <alignment horizontal="center" wrapText="1"/>
    </xf>
    <xf numFmtId="0" fontId="2" fillId="0" borderId="0" xfId="0" applyFont="1" applyFill="1" applyBorder="1"/>
    <xf numFmtId="1" fontId="2" fillId="0" borderId="1" xfId="0" applyNumberFormat="1" applyFont="1" applyBorder="1" applyAlignment="1">
      <alignment horizontal="center"/>
    </xf>
    <xf numFmtId="0" fontId="2" fillId="0" borderId="0" xfId="0" applyFont="1" applyFill="1" applyAlignment="1">
      <alignment wrapText="1"/>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0" xfId="0" applyFont="1" applyAlignment="1">
      <alignment vertical="center"/>
    </xf>
    <xf numFmtId="0" fontId="28" fillId="0" borderId="0"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10" fillId="6" borderId="0" xfId="0" applyFont="1" applyFill="1" applyBorder="1" applyAlignment="1" applyProtection="1">
      <alignment vertical="center"/>
      <protection locked="0"/>
    </xf>
    <xf numFmtId="0" fontId="10" fillId="6" borderId="25" xfId="0" applyFont="1" applyFill="1" applyBorder="1" applyAlignment="1" applyProtection="1">
      <alignment horizontal="center" vertical="center"/>
      <protection locked="0"/>
    </xf>
    <xf numFmtId="0" fontId="10" fillId="6" borderId="32" xfId="0" applyFont="1" applyFill="1" applyBorder="1" applyAlignment="1" applyProtection="1">
      <alignment horizontal="center" vertical="center"/>
      <protection locked="0"/>
    </xf>
    <xf numFmtId="0" fontId="10" fillId="6" borderId="29" xfId="0" applyFont="1" applyFill="1" applyBorder="1" applyAlignment="1" applyProtection="1">
      <alignment horizontal="center" vertical="center"/>
      <protection locked="0"/>
    </xf>
    <xf numFmtId="164" fontId="8" fillId="6" borderId="28" xfId="0" applyNumberFormat="1" applyFont="1" applyFill="1" applyBorder="1" applyAlignment="1" applyProtection="1">
      <alignment horizontal="center" vertical="center"/>
      <protection locked="0"/>
    </xf>
    <xf numFmtId="0" fontId="10" fillId="0" borderId="44" xfId="0" applyFont="1" applyBorder="1" applyAlignment="1">
      <alignment vertical="center"/>
    </xf>
    <xf numFmtId="0" fontId="10" fillId="0" borderId="26"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10" fillId="6" borderId="25" xfId="0" applyFont="1" applyFill="1" applyBorder="1" applyAlignment="1" applyProtection="1">
      <alignment horizontal="left"/>
      <protection locked="0"/>
    </xf>
    <xf numFmtId="0" fontId="10" fillId="6" borderId="25" xfId="0" applyFont="1" applyFill="1" applyBorder="1" applyAlignment="1" applyProtection="1">
      <alignment horizontal="center"/>
      <protection locked="0"/>
    </xf>
    <xf numFmtId="0" fontId="10" fillId="6" borderId="26" xfId="0" applyFont="1" applyFill="1" applyBorder="1" applyAlignment="1" applyProtection="1">
      <alignment horizontal="center"/>
      <protection locked="0"/>
    </xf>
    <xf numFmtId="0" fontId="10" fillId="6" borderId="0" xfId="0" applyFont="1" applyFill="1" applyBorder="1" applyAlignment="1" applyProtection="1">
      <alignment horizontal="center"/>
      <protection locked="0"/>
    </xf>
    <xf numFmtId="0" fontId="10" fillId="6" borderId="21" xfId="0" applyFont="1" applyFill="1" applyBorder="1" applyAlignment="1" applyProtection="1">
      <alignment horizontal="center"/>
      <protection locked="0"/>
    </xf>
    <xf numFmtId="0" fontId="2" fillId="0" borderId="5" xfId="0" applyFont="1" applyBorder="1" applyAlignment="1" applyProtection="1">
      <alignment vertical="center"/>
      <protection locked="0"/>
    </xf>
    <xf numFmtId="0" fontId="18" fillId="0" borderId="3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 fillId="2" borderId="49" xfId="0" applyFont="1" applyFill="1" applyBorder="1" applyAlignment="1" applyProtection="1">
      <alignment vertical="center"/>
      <protection locked="0"/>
    </xf>
    <xf numFmtId="0" fontId="1" fillId="2" borderId="51" xfId="0" applyFont="1" applyFill="1" applyBorder="1" applyAlignment="1" applyProtection="1">
      <alignment vertical="center"/>
      <protection locked="0"/>
    </xf>
    <xf numFmtId="0" fontId="2" fillId="0" borderId="47" xfId="0" applyFont="1" applyBorder="1"/>
    <xf numFmtId="0" fontId="2" fillId="0" borderId="23" xfId="0" applyFont="1" applyBorder="1"/>
    <xf numFmtId="0" fontId="2" fillId="0" borderId="46" xfId="0" applyFont="1" applyBorder="1"/>
    <xf numFmtId="2" fontId="2" fillId="0" borderId="33" xfId="0" applyNumberFormat="1" applyFont="1" applyBorder="1" applyAlignment="1" applyProtection="1">
      <alignment horizontal="center" vertical="center"/>
      <protection locked="0"/>
    </xf>
    <xf numFmtId="0" fontId="2" fillId="0" borderId="28" xfId="0" applyFont="1" applyFill="1" applyBorder="1" applyAlignment="1">
      <alignment vertical="center"/>
    </xf>
    <xf numFmtId="2" fontId="8" fillId="0" borderId="28" xfId="0" applyNumberFormat="1" applyFont="1" applyFill="1" applyBorder="1" applyAlignment="1" applyProtection="1">
      <alignment horizontal="center" vertical="center"/>
      <protection locked="0"/>
    </xf>
    <xf numFmtId="2" fontId="2" fillId="0" borderId="33" xfId="0" applyNumberFormat="1"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6" borderId="26" xfId="0" quotePrefix="1"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2" fontId="2" fillId="0" borderId="26" xfId="0" applyNumberFormat="1" applyFont="1" applyFill="1" applyBorder="1" applyAlignment="1" applyProtection="1">
      <alignment horizontal="center" vertical="center"/>
      <protection locked="0"/>
    </xf>
    <xf numFmtId="164" fontId="2" fillId="0" borderId="28" xfId="0" applyNumberFormat="1" applyFont="1" applyFill="1" applyBorder="1" applyAlignment="1" applyProtection="1">
      <alignment horizontal="center" vertical="center"/>
      <protection locked="0"/>
    </xf>
    <xf numFmtId="2" fontId="2" fillId="0" borderId="28" xfId="0" applyNumberFormat="1"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2" fontId="2" fillId="0" borderId="34" xfId="0" applyNumberFormat="1" applyFont="1" applyFill="1" applyBorder="1" applyAlignment="1" applyProtection="1">
      <alignment horizontal="center" vertical="center"/>
      <protection locked="0"/>
    </xf>
    <xf numFmtId="2" fontId="8" fillId="0" borderId="26"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protection locked="0"/>
    </xf>
    <xf numFmtId="2" fontId="2" fillId="6" borderId="26"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center"/>
      <protection locked="0"/>
    </xf>
    <xf numFmtId="2" fontId="2" fillId="0" borderId="5" xfId="0" applyNumberFormat="1" applyFont="1" applyFill="1" applyBorder="1" applyAlignment="1" applyProtection="1">
      <alignment horizontal="center"/>
      <protection locked="0"/>
    </xf>
    <xf numFmtId="0" fontId="2" fillId="0" borderId="55" xfId="0" applyFont="1" applyFill="1" applyBorder="1" applyAlignment="1" applyProtection="1">
      <alignment horizontal="center"/>
      <protection locked="0"/>
    </xf>
    <xf numFmtId="0" fontId="2" fillId="0" borderId="52" xfId="0" applyFont="1" applyFill="1" applyBorder="1" applyAlignment="1" applyProtection="1">
      <alignment horizontal="center" vertical="center"/>
      <protection locked="0"/>
    </xf>
    <xf numFmtId="2" fontId="2" fillId="0" borderId="55" xfId="0" applyNumberFormat="1" applyFont="1" applyFill="1" applyBorder="1" applyAlignment="1" applyProtection="1">
      <alignment horizontal="center"/>
      <protection locked="0"/>
    </xf>
    <xf numFmtId="0" fontId="8" fillId="0" borderId="4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2" fillId="0" borderId="20" xfId="0" applyFont="1" applyFill="1" applyBorder="1" applyAlignment="1" applyProtection="1">
      <alignment horizontal="center" vertical="center"/>
      <protection locked="0"/>
    </xf>
    <xf numFmtId="164" fontId="2" fillId="0" borderId="28" xfId="0" applyNumberFormat="1" applyFont="1" applyFill="1" applyBorder="1" applyAlignment="1">
      <alignment horizontal="center" vertical="center"/>
    </xf>
    <xf numFmtId="0" fontId="2" fillId="0" borderId="0" xfId="0" applyFont="1" applyFill="1" applyAlignment="1">
      <alignment horizontal="center" vertical="center"/>
    </xf>
    <xf numFmtId="0" fontId="18" fillId="0" borderId="44"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1" fontId="12" fillId="2" borderId="21" xfId="0" applyNumberFormat="1" applyFont="1" applyFill="1" applyBorder="1" applyAlignment="1" applyProtection="1">
      <alignment horizontal="center" vertical="center"/>
      <protection locked="0"/>
    </xf>
    <xf numFmtId="1" fontId="12" fillId="2" borderId="12" xfId="0" applyNumberFormat="1" applyFont="1" applyFill="1" applyBorder="1" applyAlignment="1" applyProtection="1">
      <alignment horizontal="center" vertical="center"/>
      <protection locked="0"/>
    </xf>
    <xf numFmtId="1" fontId="12" fillId="2" borderId="23" xfId="0" applyNumberFormat="1" applyFont="1" applyFill="1" applyBorder="1" applyAlignment="1" applyProtection="1">
      <alignment horizontal="center" vertical="center"/>
      <protection locked="0"/>
    </xf>
    <xf numFmtId="0" fontId="2" fillId="0" borderId="29" xfId="0" applyFont="1" applyBorder="1" applyAlignment="1" applyProtection="1">
      <alignment vertical="center" wrapText="1"/>
      <protection locked="0"/>
    </xf>
    <xf numFmtId="1" fontId="25" fillId="2" borderId="20" xfId="0" applyNumberFormat="1" applyFont="1" applyFill="1" applyBorder="1" applyAlignment="1" applyProtection="1">
      <alignment vertical="center"/>
      <protection locked="0"/>
    </xf>
    <xf numFmtId="1" fontId="25" fillId="2" borderId="21" xfId="0" applyNumberFormat="1" applyFont="1" applyFill="1" applyBorder="1" applyAlignment="1" applyProtection="1">
      <alignment vertical="center"/>
      <protection locked="0"/>
    </xf>
    <xf numFmtId="1" fontId="25" fillId="2" borderId="24" xfId="0" applyNumberFormat="1" applyFont="1" applyFill="1" applyBorder="1" applyAlignment="1" applyProtection="1">
      <alignment vertical="center"/>
      <protection locked="0"/>
    </xf>
    <xf numFmtId="1" fontId="25" fillId="2" borderId="28" xfId="0" applyNumberFormat="1" applyFont="1" applyFill="1" applyBorder="1" applyAlignment="1" applyProtection="1">
      <alignment horizontal="center" vertical="center"/>
      <protection locked="0"/>
    </xf>
    <xf numFmtId="1" fontId="25" fillId="2" borderId="32"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1" fontId="1" fillId="2" borderId="27" xfId="0" applyNumberFormat="1" applyFont="1" applyFill="1" applyBorder="1" applyAlignment="1" applyProtection="1">
      <alignment vertical="center"/>
      <protection locked="0"/>
    </xf>
    <xf numFmtId="1" fontId="1" fillId="2" borderId="24" xfId="0" applyNumberFormat="1" applyFont="1" applyFill="1" applyBorder="1" applyAlignment="1" applyProtection="1">
      <alignment vertical="center"/>
      <protection locked="0"/>
    </xf>
    <xf numFmtId="0" fontId="2" fillId="0" borderId="6"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1" fontId="25" fillId="2" borderId="11" xfId="0" applyNumberFormat="1" applyFont="1" applyFill="1" applyBorder="1" applyAlignment="1" applyProtection="1">
      <alignment horizontal="center" vertical="center"/>
      <protection locked="0"/>
    </xf>
    <xf numFmtId="1" fontId="25" fillId="2" borderId="0" xfId="0" applyNumberFormat="1" applyFont="1" applyFill="1" applyBorder="1" applyAlignment="1" applyProtection="1">
      <alignment horizontal="center" vertical="center"/>
      <protection locked="0"/>
    </xf>
    <xf numFmtId="1" fontId="25" fillId="2" borderId="59" xfId="0" applyNumberFormat="1" applyFont="1" applyFill="1" applyBorder="1" applyAlignment="1" applyProtection="1">
      <alignment horizontal="center" vertical="center"/>
      <protection locked="0"/>
    </xf>
    <xf numFmtId="1" fontId="25" fillId="2" borderId="3"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vertical="center" wrapText="1"/>
      <protection locked="0"/>
    </xf>
    <xf numFmtId="0" fontId="2" fillId="0" borderId="20" xfId="0" applyFont="1" applyBorder="1" applyAlignment="1" applyProtection="1">
      <alignment vertical="center" wrapText="1"/>
      <protection locked="0"/>
    </xf>
    <xf numFmtId="1" fontId="25" fillId="2" borderId="5" xfId="0" applyNumberFormat="1" applyFont="1" applyFill="1" applyBorder="1" applyAlignment="1" applyProtection="1">
      <alignment vertical="center"/>
      <protection locked="0"/>
    </xf>
    <xf numFmtId="1" fontId="25" fillId="2" borderId="27" xfId="0" applyNumberFormat="1" applyFont="1" applyFill="1" applyBorder="1" applyAlignment="1" applyProtection="1">
      <alignment vertical="center"/>
      <protection locked="0"/>
    </xf>
    <xf numFmtId="0" fontId="2" fillId="0" borderId="23" xfId="0" applyFont="1" applyBorder="1" applyAlignment="1" applyProtection="1">
      <alignment horizontal="left" vertical="center"/>
      <protection locked="0"/>
    </xf>
    <xf numFmtId="0" fontId="2" fillId="0" borderId="39" xfId="0" applyFont="1" applyBorder="1" applyAlignment="1" applyProtection="1">
      <alignment horizontal="left"/>
      <protection locked="0"/>
    </xf>
    <xf numFmtId="1" fontId="1" fillId="2" borderId="21" xfId="0" applyNumberFormat="1" applyFont="1" applyFill="1" applyBorder="1" applyAlignment="1" applyProtection="1">
      <alignment vertical="center"/>
      <protection locked="0"/>
    </xf>
    <xf numFmtId="0" fontId="8" fillId="0" borderId="27" xfId="0" applyFont="1" applyFill="1" applyBorder="1" applyAlignment="1" applyProtection="1">
      <alignment horizontal="center" vertical="center"/>
      <protection locked="0"/>
    </xf>
    <xf numFmtId="0" fontId="2" fillId="0" borderId="26" xfId="0" applyFont="1" applyBorder="1" applyAlignment="1">
      <alignment vertical="center"/>
    </xf>
    <xf numFmtId="0" fontId="8" fillId="6" borderId="26" xfId="0" applyFont="1" applyFill="1" applyBorder="1" applyAlignment="1" applyProtection="1">
      <alignment horizontal="center"/>
      <protection locked="0"/>
    </xf>
    <xf numFmtId="0" fontId="8" fillId="0" borderId="26" xfId="0" applyFont="1" applyBorder="1" applyAlignment="1">
      <alignment horizontal="center"/>
    </xf>
    <xf numFmtId="0" fontId="12" fillId="2" borderId="24" xfId="0" applyFont="1" applyFill="1" applyBorder="1" applyAlignment="1" applyProtection="1">
      <alignment vertical="center"/>
      <protection locked="0"/>
    </xf>
    <xf numFmtId="0" fontId="8" fillId="6" borderId="26" xfId="0" applyFont="1" applyFill="1" applyBorder="1" applyAlignment="1" applyProtection="1">
      <alignment horizontal="left" vertical="center"/>
      <protection locked="0"/>
    </xf>
    <xf numFmtId="0" fontId="25" fillId="6" borderId="42" xfId="0" applyFont="1" applyFill="1" applyBorder="1" applyAlignment="1" applyProtection="1">
      <alignment horizontal="center"/>
      <protection locked="0"/>
    </xf>
    <xf numFmtId="0" fontId="25" fillId="6" borderId="42" xfId="0" applyFont="1" applyFill="1" applyBorder="1" applyAlignment="1" applyProtection="1">
      <alignment horizontal="center" vertical="center"/>
      <protection locked="0"/>
    </xf>
    <xf numFmtId="0" fontId="1" fillId="2" borderId="29" xfId="0" applyFont="1" applyFill="1" applyBorder="1" applyAlignment="1" applyProtection="1">
      <alignment vertical="center"/>
      <protection locked="0"/>
    </xf>
    <xf numFmtId="0" fontId="25" fillId="2" borderId="1" xfId="0" applyFont="1" applyFill="1" applyBorder="1" applyAlignment="1" applyProtection="1">
      <alignment horizontal="center" vertical="center"/>
      <protection locked="0"/>
    </xf>
    <xf numFmtId="0" fontId="25" fillId="8" borderId="20" xfId="0" applyFont="1" applyFill="1" applyBorder="1" applyAlignment="1" applyProtection="1">
      <alignment vertical="center"/>
      <protection locked="0"/>
    </xf>
    <xf numFmtId="0" fontId="25" fillId="2" borderId="29" xfId="0" applyFont="1" applyFill="1" applyBorder="1" applyAlignment="1" applyProtection="1">
      <alignment horizontal="center" vertical="center"/>
      <protection locked="0"/>
    </xf>
    <xf numFmtId="0" fontId="25" fillId="2" borderId="28" xfId="0" applyFont="1" applyFill="1" applyBorder="1" applyAlignment="1" applyProtection="1">
      <alignment horizontal="center" vertical="center"/>
      <protection locked="0"/>
    </xf>
    <xf numFmtId="0" fontId="8" fillId="0" borderId="25" xfId="0" applyFont="1" applyBorder="1" applyAlignment="1" applyProtection="1">
      <alignment vertical="center"/>
      <protection locked="0"/>
    </xf>
    <xf numFmtId="0" fontId="8" fillId="0" borderId="25"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0"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3" xfId="0" applyFont="1" applyFill="1" applyBorder="1" applyAlignment="1" applyProtection="1">
      <alignment horizontal="center"/>
      <protection locked="0"/>
    </xf>
    <xf numFmtId="0" fontId="8" fillId="0" borderId="22" xfId="0" applyFont="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8" fillId="0" borderId="21" xfId="0" applyFont="1" applyBorder="1" applyAlignment="1" applyProtection="1">
      <alignment horizontal="left" vertical="center"/>
      <protection locked="0"/>
    </xf>
    <xf numFmtId="0" fontId="8" fillId="6" borderId="28" xfId="0" quotePrefix="1" applyFont="1" applyFill="1" applyBorder="1" applyAlignment="1" applyProtection="1">
      <alignment horizontal="center" vertical="center"/>
      <protection locked="0"/>
    </xf>
    <xf numFmtId="0" fontId="8" fillId="6" borderId="26" xfId="0" quotePrefix="1" applyFont="1" applyFill="1" applyBorder="1" applyAlignment="1" applyProtection="1">
      <alignment horizontal="center" vertical="center"/>
      <protection locked="0"/>
    </xf>
    <xf numFmtId="0" fontId="2" fillId="6" borderId="27" xfId="0" applyFont="1" applyFill="1" applyBorder="1" applyAlignment="1" applyProtection="1">
      <alignment horizontal="left" vertical="center"/>
      <protection locked="0"/>
    </xf>
    <xf numFmtId="0" fontId="2" fillId="0" borderId="33" xfId="0" applyFont="1" applyFill="1" applyBorder="1" applyAlignment="1" applyProtection="1">
      <alignment horizontal="center"/>
      <protection locked="0"/>
    </xf>
    <xf numFmtId="0" fontId="2" fillId="0" borderId="0" xfId="3" applyFont="1"/>
    <xf numFmtId="0" fontId="2" fillId="0" borderId="0" xfId="3" applyFont="1" applyAlignment="1">
      <alignment horizontal="center"/>
    </xf>
    <xf numFmtId="0" fontId="23" fillId="0" borderId="0" xfId="3" applyFont="1" applyBorder="1" applyAlignment="1">
      <alignment horizontal="left" wrapText="1"/>
    </xf>
    <xf numFmtId="0" fontId="23" fillId="0" borderId="0" xfId="3" applyFont="1" applyBorder="1" applyAlignment="1">
      <alignment horizontal="left" vertical="center" wrapText="1"/>
    </xf>
    <xf numFmtId="0" fontId="13" fillId="0" borderId="0" xfId="3" applyFont="1" applyBorder="1" applyAlignment="1">
      <alignment horizontal="left" vertical="center" wrapText="1"/>
    </xf>
    <xf numFmtId="1" fontId="2" fillId="0" borderId="0" xfId="3" applyNumberFormat="1" applyFont="1"/>
    <xf numFmtId="1" fontId="2" fillId="0" borderId="48" xfId="3" applyNumberFormat="1" applyFont="1" applyBorder="1" applyAlignment="1">
      <alignment horizontal="center"/>
    </xf>
    <xf numFmtId="1" fontId="2" fillId="0" borderId="0" xfId="3" applyNumberFormat="1" applyFont="1" applyAlignment="1">
      <alignment horizontal="center"/>
    </xf>
    <xf numFmtId="0" fontId="7" fillId="0" borderId="24" xfId="3" applyFont="1" applyBorder="1" applyAlignment="1" applyProtection="1">
      <alignment horizontal="center" vertical="center"/>
      <protection locked="0"/>
    </xf>
    <xf numFmtId="0" fontId="7" fillId="0" borderId="24" xfId="3" applyFont="1" applyBorder="1" applyAlignment="1" applyProtection="1">
      <alignment horizontal="left" vertical="center"/>
      <protection locked="0"/>
    </xf>
    <xf numFmtId="0" fontId="7" fillId="0" borderId="28" xfId="3" applyFont="1" applyBorder="1" applyAlignment="1" applyProtection="1">
      <alignment horizontal="center" vertical="center"/>
      <protection locked="0"/>
    </xf>
    <xf numFmtId="0" fontId="7" fillId="0" borderId="28" xfId="3" applyFont="1" applyBorder="1" applyAlignment="1" applyProtection="1">
      <alignment horizontal="left" vertical="center"/>
      <protection locked="0"/>
    </xf>
    <xf numFmtId="0" fontId="7" fillId="0" borderId="28" xfId="3" applyFont="1" applyFill="1" applyBorder="1" applyAlignment="1" applyProtection="1">
      <alignment horizontal="center" vertical="center"/>
      <protection locked="0"/>
    </xf>
    <xf numFmtId="0" fontId="7" fillId="0" borderId="28" xfId="3" applyFont="1" applyFill="1" applyBorder="1" applyAlignment="1" applyProtection="1">
      <alignment horizontal="left" vertical="center"/>
      <protection locked="0"/>
    </xf>
    <xf numFmtId="0" fontId="7" fillId="0" borderId="25" xfId="3" applyFont="1" applyBorder="1" applyAlignment="1" applyProtection="1">
      <alignment horizontal="center" vertical="center"/>
      <protection locked="0"/>
    </xf>
    <xf numFmtId="0" fontId="7" fillId="0" borderId="25" xfId="3" applyFont="1" applyBorder="1" applyAlignment="1" applyProtection="1">
      <alignment horizontal="left" vertical="center"/>
      <protection locked="0"/>
    </xf>
    <xf numFmtId="0" fontId="7" fillId="0" borderId="21" xfId="3" applyFont="1" applyBorder="1" applyAlignment="1" applyProtection="1">
      <alignment horizontal="center" vertical="center"/>
      <protection locked="0"/>
    </xf>
    <xf numFmtId="0" fontId="7" fillId="0" borderId="21" xfId="3" applyFont="1" applyBorder="1" applyAlignment="1" applyProtection="1">
      <alignment horizontal="left" vertical="center"/>
      <protection locked="0"/>
    </xf>
    <xf numFmtId="0" fontId="7" fillId="0" borderId="26" xfId="3" applyFont="1" applyBorder="1" applyAlignment="1" applyProtection="1">
      <alignment horizontal="center" vertical="center"/>
      <protection locked="0"/>
    </xf>
    <xf numFmtId="0" fontId="7" fillId="0" borderId="26" xfId="3" applyFont="1" applyBorder="1" applyAlignment="1" applyProtection="1">
      <alignment horizontal="left" vertical="center"/>
      <protection locked="0"/>
    </xf>
    <xf numFmtId="0" fontId="7" fillId="0" borderId="21" xfId="3" applyFont="1" applyFill="1" applyBorder="1" applyAlignment="1" applyProtection="1">
      <alignment horizontal="center" vertical="center"/>
      <protection locked="0"/>
    </xf>
    <xf numFmtId="0" fontId="7" fillId="0" borderId="3" xfId="3" applyFont="1" applyBorder="1" applyProtection="1">
      <protection locked="0"/>
    </xf>
    <xf numFmtId="0" fontId="7" fillId="0" borderId="2" xfId="3" applyFont="1" applyBorder="1" applyProtection="1">
      <protection locked="0"/>
    </xf>
    <xf numFmtId="1" fontId="21" fillId="2" borderId="3" xfId="3" applyNumberFormat="1" applyFont="1" applyFill="1" applyBorder="1" applyAlignment="1" applyProtection="1">
      <alignment horizontal="center" vertical="center"/>
      <protection locked="0"/>
    </xf>
    <xf numFmtId="1" fontId="21" fillId="4" borderId="48" xfId="3" applyNumberFormat="1" applyFont="1" applyFill="1" applyBorder="1" applyAlignment="1">
      <alignment horizontal="center"/>
    </xf>
    <xf numFmtId="1" fontId="30" fillId="0" borderId="51" xfId="3" applyNumberFormat="1" applyFont="1" applyBorder="1" applyAlignment="1">
      <alignment horizontal="center" vertical="center" wrapText="1"/>
    </xf>
    <xf numFmtId="1" fontId="30" fillId="0" borderId="5" xfId="3" applyNumberFormat="1" applyFont="1" applyBorder="1" applyAlignment="1">
      <alignment horizontal="center" vertical="center" wrapText="1"/>
    </xf>
    <xf numFmtId="0" fontId="7" fillId="0" borderId="25" xfId="3" applyFont="1" applyFill="1" applyBorder="1" applyAlignment="1" applyProtection="1">
      <alignment horizontal="center" vertical="center"/>
      <protection locked="0"/>
    </xf>
    <xf numFmtId="0" fontId="7" fillId="0" borderId="25" xfId="3" applyFont="1" applyFill="1" applyBorder="1" applyAlignment="1" applyProtection="1">
      <alignment horizontal="center"/>
      <protection locked="0"/>
    </xf>
    <xf numFmtId="0" fontId="7" fillId="0" borderId="25" xfId="3" applyFont="1" applyFill="1" applyBorder="1" applyAlignment="1" applyProtection="1">
      <alignment horizontal="left" vertical="center"/>
      <protection locked="0"/>
    </xf>
    <xf numFmtId="0" fontId="7" fillId="0" borderId="21" xfId="3" applyFont="1" applyBorder="1" applyAlignment="1" applyProtection="1">
      <alignment horizontal="center"/>
      <protection locked="0"/>
    </xf>
    <xf numFmtId="0" fontId="7" fillId="0" borderId="21" xfId="3" applyFont="1" applyBorder="1" applyAlignment="1" applyProtection="1">
      <alignment horizontal="left"/>
      <protection locked="0"/>
    </xf>
    <xf numFmtId="0" fontId="7" fillId="0" borderId="28" xfId="3" applyFont="1" applyBorder="1" applyAlignment="1" applyProtection="1">
      <alignment horizontal="center"/>
      <protection locked="0"/>
    </xf>
    <xf numFmtId="0" fontId="7" fillId="0" borderId="28" xfId="3" applyFont="1" applyBorder="1" applyAlignment="1" applyProtection="1">
      <alignment horizontal="left"/>
      <protection locked="0"/>
    </xf>
    <xf numFmtId="0" fontId="7" fillId="0" borderId="26" xfId="3" applyFont="1" applyBorder="1" applyAlignment="1" applyProtection="1">
      <alignment horizontal="center"/>
      <protection locked="0"/>
    </xf>
    <xf numFmtId="0" fontId="7" fillId="0" borderId="26" xfId="3" applyFont="1" applyBorder="1" applyAlignment="1" applyProtection="1">
      <alignment horizontal="left"/>
      <protection locked="0"/>
    </xf>
    <xf numFmtId="0" fontId="7" fillId="0" borderId="26" xfId="3" applyFont="1" applyFill="1" applyBorder="1" applyAlignment="1" applyProtection="1">
      <alignment horizontal="center"/>
      <protection locked="0"/>
    </xf>
    <xf numFmtId="0" fontId="7" fillId="0" borderId="28" xfId="3" applyFont="1" applyFill="1" applyBorder="1" applyAlignment="1" applyProtection="1">
      <alignment horizontal="center"/>
      <protection locked="0"/>
    </xf>
    <xf numFmtId="0" fontId="7" fillId="6" borderId="26" xfId="3" applyFont="1" applyFill="1" applyBorder="1" applyAlignment="1" applyProtection="1">
      <alignment horizontal="left"/>
      <protection locked="0"/>
    </xf>
    <xf numFmtId="0" fontId="7" fillId="0" borderId="25" xfId="3" applyFont="1" applyBorder="1" applyAlignment="1" applyProtection="1">
      <alignment horizontal="center"/>
      <protection locked="0"/>
    </xf>
    <xf numFmtId="0" fontId="7" fillId="0" borderId="26" xfId="3" applyFont="1" applyFill="1" applyBorder="1" applyAlignment="1" applyProtection="1">
      <alignment horizontal="left"/>
      <protection locked="0"/>
    </xf>
    <xf numFmtId="0" fontId="7" fillId="0" borderId="24" xfId="3" applyFont="1" applyBorder="1" applyAlignment="1" applyProtection="1">
      <alignment horizontal="center"/>
      <protection locked="0"/>
    </xf>
    <xf numFmtId="0" fontId="7" fillId="0" borderId="24" xfId="3" applyFont="1" applyBorder="1" applyAlignment="1" applyProtection="1">
      <alignment horizontal="left"/>
      <protection locked="0"/>
    </xf>
    <xf numFmtId="0" fontId="7" fillId="0" borderId="28" xfId="3" applyFont="1" applyFill="1" applyBorder="1" applyAlignment="1" applyProtection="1">
      <alignment horizontal="left"/>
      <protection locked="0"/>
    </xf>
    <xf numFmtId="0" fontId="7" fillId="0" borderId="27" xfId="3" applyFont="1" applyFill="1" applyBorder="1" applyAlignment="1" applyProtection="1">
      <alignment horizontal="center"/>
      <protection locked="0"/>
    </xf>
    <xf numFmtId="0" fontId="7" fillId="0" borderId="3" xfId="3" applyFont="1" applyBorder="1" applyAlignment="1" applyProtection="1">
      <alignment horizontal="center"/>
      <protection locked="0"/>
    </xf>
    <xf numFmtId="0" fontId="7" fillId="0" borderId="2" xfId="3" applyFont="1" applyBorder="1" applyAlignment="1" applyProtection="1">
      <alignment horizontal="center"/>
      <protection locked="0"/>
    </xf>
    <xf numFmtId="1" fontId="21" fillId="0" borderId="3" xfId="3" applyNumberFormat="1" applyFont="1" applyBorder="1" applyAlignment="1" applyProtection="1">
      <alignment horizontal="center" vertical="center"/>
      <protection locked="0"/>
    </xf>
    <xf numFmtId="1" fontId="21" fillId="4" borderId="48" xfId="3" applyNumberFormat="1" applyFont="1" applyFill="1" applyBorder="1" applyAlignment="1">
      <alignment horizontal="center" vertical="center"/>
    </xf>
    <xf numFmtId="0" fontId="2" fillId="0" borderId="21" xfId="3" applyFont="1" applyBorder="1" applyAlignment="1" applyProtection="1">
      <alignment horizontal="center"/>
      <protection locked="0"/>
    </xf>
    <xf numFmtId="0" fontId="2" fillId="0" borderId="21" xfId="3" applyFont="1" applyBorder="1" applyAlignment="1" applyProtection="1">
      <alignment horizontal="left"/>
      <protection locked="0"/>
    </xf>
    <xf numFmtId="0" fontId="7" fillId="0" borderId="27" xfId="3" applyFont="1" applyBorder="1" applyAlignment="1" applyProtection="1">
      <alignment horizontal="center"/>
      <protection locked="0"/>
    </xf>
    <xf numFmtId="0" fontId="7" fillId="0" borderId="27" xfId="3" applyFont="1" applyBorder="1" applyAlignment="1" applyProtection="1">
      <alignment horizontal="left"/>
      <protection locked="0"/>
    </xf>
    <xf numFmtId="0" fontId="2" fillId="0" borderId="28" xfId="3" applyFont="1" applyBorder="1" applyAlignment="1" applyProtection="1">
      <alignment horizontal="center"/>
      <protection locked="0"/>
    </xf>
    <xf numFmtId="0" fontId="2" fillId="0" borderId="28" xfId="3" applyFont="1" applyBorder="1" applyAlignment="1" applyProtection="1">
      <alignment horizontal="left"/>
      <protection locked="0"/>
    </xf>
    <xf numFmtId="0" fontId="2" fillId="0" borderId="21" xfId="3" applyFont="1" applyFill="1" applyBorder="1" applyAlignment="1" applyProtection="1">
      <alignment horizontal="center"/>
      <protection locked="0"/>
    </xf>
    <xf numFmtId="0" fontId="7" fillId="0" borderId="27" xfId="3" applyFont="1" applyFill="1" applyBorder="1" applyAlignment="1" applyProtection="1">
      <alignment horizontal="left"/>
      <protection locked="0"/>
    </xf>
    <xf numFmtId="0" fontId="7" fillId="0" borderId="21" xfId="3" applyFont="1" applyFill="1" applyBorder="1" applyAlignment="1" applyProtection="1">
      <alignment horizontal="left"/>
      <protection locked="0"/>
    </xf>
    <xf numFmtId="0" fontId="7" fillId="0" borderId="20" xfId="3" applyFont="1" applyBorder="1" applyAlignment="1" applyProtection="1">
      <alignment horizontal="center" vertical="center"/>
      <protection locked="0"/>
    </xf>
    <xf numFmtId="0" fontId="7" fillId="0" borderId="20" xfId="3" applyFont="1" applyBorder="1" applyAlignment="1" applyProtection="1">
      <alignment horizontal="left" vertical="center"/>
      <protection locked="0"/>
    </xf>
    <xf numFmtId="0" fontId="7" fillId="0" borderId="29" xfId="3" applyFont="1" applyBorder="1" applyAlignment="1" applyProtection="1">
      <alignment horizontal="center"/>
      <protection locked="0"/>
    </xf>
    <xf numFmtId="0" fontId="7" fillId="0" borderId="29" xfId="3" applyFont="1" applyBorder="1" applyAlignment="1" applyProtection="1">
      <alignment horizontal="left"/>
      <protection locked="0"/>
    </xf>
    <xf numFmtId="0" fontId="4" fillId="0" borderId="29" xfId="3" applyFont="1" applyBorder="1" applyAlignment="1">
      <alignment vertical="center"/>
    </xf>
    <xf numFmtId="0" fontId="4" fillId="0" borderId="28" xfId="3" applyFont="1" applyBorder="1" applyAlignment="1">
      <alignment vertical="center"/>
    </xf>
    <xf numFmtId="0" fontId="7" fillId="0" borderId="25" xfId="3" applyFont="1" applyBorder="1" applyAlignment="1" applyProtection="1">
      <alignment horizontal="left"/>
      <protection locked="0"/>
    </xf>
    <xf numFmtId="0" fontId="4" fillId="0" borderId="19" xfId="3" applyFont="1" applyBorder="1" applyAlignment="1">
      <alignment vertical="center"/>
    </xf>
    <xf numFmtId="0" fontId="7" fillId="0" borderId="28" xfId="3" applyFont="1" applyBorder="1" applyAlignment="1">
      <alignment vertical="center"/>
    </xf>
    <xf numFmtId="0" fontId="7" fillId="0" borderId="20" xfId="3" applyFont="1" applyBorder="1" applyAlignment="1" applyProtection="1">
      <alignment horizontal="center" vertical="center" shrinkToFit="1"/>
      <protection locked="0"/>
    </xf>
    <xf numFmtId="0" fontId="7" fillId="0" borderId="20" xfId="3" applyFont="1" applyBorder="1" applyAlignment="1" applyProtection="1">
      <alignment horizontal="left" vertical="center" shrinkToFit="1"/>
      <protection locked="0"/>
    </xf>
    <xf numFmtId="1" fontId="21" fillId="2" borderId="70" xfId="3" applyNumberFormat="1" applyFont="1" applyFill="1" applyBorder="1" applyAlignment="1" applyProtection="1">
      <alignment horizontal="center" vertical="center"/>
      <protection locked="0"/>
    </xf>
    <xf numFmtId="1" fontId="13" fillId="5" borderId="35" xfId="3" applyNumberFormat="1" applyFont="1" applyFill="1" applyBorder="1" applyAlignment="1">
      <alignment horizontal="center"/>
    </xf>
    <xf numFmtId="0" fontId="4" fillId="0" borderId="20" xfId="3" applyFont="1" applyBorder="1" applyAlignment="1">
      <alignment vertical="center"/>
    </xf>
    <xf numFmtId="1" fontId="21" fillId="2" borderId="59" xfId="3" applyNumberFormat="1" applyFont="1" applyFill="1" applyBorder="1" applyAlignment="1" applyProtection="1">
      <alignment horizontal="center" vertical="center"/>
      <protection locked="0"/>
    </xf>
    <xf numFmtId="1" fontId="21" fillId="4" borderId="1" xfId="3" applyNumberFormat="1" applyFont="1" applyFill="1" applyBorder="1" applyAlignment="1">
      <alignment horizontal="center" vertical="center"/>
    </xf>
    <xf numFmtId="0" fontId="4" fillId="0" borderId="2" xfId="3" applyFont="1" applyBorder="1" applyAlignment="1">
      <alignment vertical="center" wrapText="1"/>
    </xf>
    <xf numFmtId="1" fontId="30" fillId="0" borderId="37" xfId="3" applyNumberFormat="1" applyFont="1" applyBorder="1" applyAlignment="1">
      <alignment horizontal="center" vertical="center" wrapText="1"/>
    </xf>
    <xf numFmtId="0" fontId="2" fillId="0" borderId="0" xfId="3" applyFont="1" applyAlignment="1">
      <alignment wrapText="1"/>
    </xf>
    <xf numFmtId="1" fontId="2" fillId="0" borderId="0" xfId="3" applyNumberFormat="1" applyFont="1" applyAlignment="1">
      <alignment horizontal="center" wrapText="1"/>
    </xf>
    <xf numFmtId="0" fontId="2" fillId="0" borderId="0" xfId="3" applyFont="1" applyAlignment="1">
      <alignment horizontal="left" vertical="center" wrapText="1"/>
    </xf>
    <xf numFmtId="0" fontId="2" fillId="0" borderId="18" xfId="3" applyFont="1" applyBorder="1" applyAlignment="1" applyProtection="1">
      <alignment horizontal="center" wrapText="1"/>
      <protection locked="0"/>
    </xf>
    <xf numFmtId="0" fontId="33" fillId="0" borderId="17" xfId="3" applyBorder="1" applyAlignment="1" applyProtection="1">
      <alignment horizontal="center"/>
      <protection locked="0"/>
    </xf>
    <xf numFmtId="0" fontId="2" fillId="0" borderId="16" xfId="3" applyFont="1" applyBorder="1" applyAlignment="1" applyProtection="1">
      <alignment horizontal="center" wrapText="1"/>
      <protection locked="0"/>
    </xf>
    <xf numFmtId="0" fontId="33" fillId="0" borderId="15" xfId="3" applyBorder="1" applyAlignment="1" applyProtection="1">
      <alignment horizontal="center"/>
      <protection locked="0"/>
    </xf>
    <xf numFmtId="0" fontId="30" fillId="0" borderId="62" xfId="3" applyFont="1" applyBorder="1" applyAlignment="1">
      <alignment horizontal="center" wrapText="1"/>
    </xf>
    <xf numFmtId="0" fontId="30" fillId="0" borderId="69" xfId="3" applyFont="1" applyBorder="1" applyAlignment="1">
      <alignment horizontal="center" vertical="center" wrapText="1"/>
    </xf>
    <xf numFmtId="0" fontId="35" fillId="0" borderId="0" xfId="4" applyAlignment="1" applyProtection="1">
      <alignment horizontal="center" vertical="center" wrapText="1"/>
    </xf>
    <xf numFmtId="0" fontId="21" fillId="2" borderId="9" xfId="3" applyFont="1" applyFill="1" applyBorder="1" applyAlignment="1" applyProtection="1">
      <alignment horizontal="center" vertical="center"/>
      <protection locked="0"/>
    </xf>
    <xf numFmtId="0" fontId="4" fillId="0" borderId="9" xfId="3" applyFont="1" applyBorder="1" applyAlignment="1">
      <alignment horizontal="left" vertical="center" wrapText="1"/>
    </xf>
    <xf numFmtId="0" fontId="2" fillId="0" borderId="0" xfId="3" applyFont="1" applyBorder="1" applyAlignment="1" applyProtection="1">
      <alignment horizontal="center"/>
      <protection locked="0"/>
    </xf>
    <xf numFmtId="0" fontId="2" fillId="0" borderId="0" xfId="3" applyFont="1" applyFill="1"/>
    <xf numFmtId="1" fontId="2" fillId="0" borderId="0" xfId="3" applyNumberFormat="1" applyFont="1" applyBorder="1"/>
    <xf numFmtId="0" fontId="2" fillId="0" borderId="0" xfId="3" applyFont="1" applyBorder="1"/>
    <xf numFmtId="0" fontId="3" fillId="0" borderId="0" xfId="3" applyFont="1" applyBorder="1" applyAlignment="1">
      <alignment horizontal="center" vertical="center"/>
    </xf>
    <xf numFmtId="0" fontId="2" fillId="0" borderId="0" xfId="3" applyFont="1" applyBorder="1" applyAlignment="1">
      <alignment horizontal="left"/>
    </xf>
    <xf numFmtId="0" fontId="1" fillId="0" borderId="0" xfId="3" applyFont="1" applyBorder="1" applyAlignment="1">
      <alignment horizontal="left" vertical="center"/>
    </xf>
    <xf numFmtId="0" fontId="3" fillId="0" borderId="5" xfId="3" applyFont="1" applyBorder="1" applyAlignment="1">
      <alignment horizontal="center" vertical="center"/>
    </xf>
    <xf numFmtId="0" fontId="21" fillId="2" borderId="1" xfId="3" applyFont="1" applyFill="1" applyBorder="1" applyAlignment="1" applyProtection="1">
      <alignment horizontal="center" vertical="center"/>
      <protection locked="0"/>
    </xf>
    <xf numFmtId="0" fontId="1" fillId="0" borderId="1" xfId="3" applyFont="1" applyBorder="1" applyAlignment="1">
      <alignment vertical="center"/>
    </xf>
    <xf numFmtId="0" fontId="1" fillId="0" borderId="0" xfId="3" applyFont="1"/>
    <xf numFmtId="0" fontId="21" fillId="0" borderId="0" xfId="3" applyFont="1"/>
    <xf numFmtId="0" fontId="2" fillId="0" borderId="0" xfId="3" applyFont="1" applyAlignment="1">
      <alignment horizontal="left"/>
    </xf>
    <xf numFmtId="15" fontId="1" fillId="2" borderId="1" xfId="3" applyNumberFormat="1" applyFont="1" applyFill="1" applyBorder="1" applyAlignment="1" applyProtection="1">
      <alignment horizontal="center" vertical="center"/>
      <protection locked="0"/>
    </xf>
    <xf numFmtId="0" fontId="4" fillId="0" borderId="9" xfId="3" applyFont="1" applyBorder="1" applyAlignment="1" applyProtection="1">
      <alignment horizontal="left" vertical="center" wrapText="1"/>
    </xf>
    <xf numFmtId="0" fontId="2" fillId="0" borderId="32" xfId="3" applyFont="1" applyBorder="1" applyAlignment="1" applyProtection="1">
      <alignment horizontal="center"/>
      <protection locked="0"/>
    </xf>
    <xf numFmtId="0" fontId="30" fillId="0" borderId="62" xfId="3" applyFont="1" applyBorder="1" applyAlignment="1">
      <alignment horizontal="center" vertical="center" wrapText="1"/>
    </xf>
    <xf numFmtId="0" fontId="2" fillId="0" borderId="25" xfId="3" applyFont="1" applyBorder="1" applyAlignment="1" applyProtection="1">
      <alignment horizontal="center" vertical="center"/>
      <protection locked="0"/>
    </xf>
    <xf numFmtId="0" fontId="2" fillId="0" borderId="26" xfId="3" applyFont="1" applyBorder="1" applyAlignment="1" applyProtection="1">
      <alignment horizontal="center" vertical="center"/>
      <protection locked="0"/>
    </xf>
    <xf numFmtId="0" fontId="2" fillId="0" borderId="24" xfId="3" applyFont="1" applyBorder="1" applyAlignment="1" applyProtection="1">
      <alignment horizontal="left"/>
      <protection locked="0"/>
    </xf>
    <xf numFmtId="0" fontId="2" fillId="0" borderId="28" xfId="3" applyFont="1" applyBorder="1" applyAlignment="1" applyProtection="1">
      <alignment horizontal="center" vertical="center"/>
      <protection locked="0"/>
    </xf>
    <xf numFmtId="0" fontId="7" fillId="0" borderId="3" xfId="3" applyFont="1" applyBorder="1"/>
    <xf numFmtId="1" fontId="21" fillId="5" borderId="35" xfId="3" applyNumberFormat="1" applyFont="1" applyFill="1" applyBorder="1" applyAlignment="1">
      <alignment horizontal="center"/>
    </xf>
    <xf numFmtId="0" fontId="2" fillId="0" borderId="27" xfId="3" applyFont="1" applyBorder="1" applyAlignment="1" applyProtection="1">
      <alignment horizontal="left"/>
      <protection locked="0"/>
    </xf>
    <xf numFmtId="0" fontId="2" fillId="0" borderId="25" xfId="3" applyFont="1" applyBorder="1" applyAlignment="1" applyProtection="1">
      <alignment horizontal="center"/>
      <protection locked="0"/>
    </xf>
    <xf numFmtId="0" fontId="2" fillId="0" borderId="20" xfId="3" applyFont="1" applyBorder="1" applyAlignment="1" applyProtection="1">
      <alignment horizontal="center" vertical="center" shrinkToFit="1"/>
      <protection locked="0"/>
    </xf>
    <xf numFmtId="0" fontId="2" fillId="0" borderId="25" xfId="3" applyFont="1" applyBorder="1" applyAlignment="1" applyProtection="1">
      <alignment horizontal="left"/>
      <protection locked="0"/>
    </xf>
    <xf numFmtId="0" fontId="2" fillId="0" borderId="26" xfId="3" applyFont="1" applyBorder="1" applyAlignment="1" applyProtection="1">
      <alignment horizontal="left"/>
      <protection locked="0"/>
    </xf>
    <xf numFmtId="0" fontId="2" fillId="0" borderId="26" xfId="3" applyFont="1" applyBorder="1" applyAlignment="1" applyProtection="1">
      <alignment horizontal="center"/>
      <protection locked="0"/>
    </xf>
    <xf numFmtId="0" fontId="2" fillId="0" borderId="27" xfId="3" applyFont="1" applyBorder="1" applyAlignment="1" applyProtection="1">
      <alignment horizontal="center"/>
      <protection locked="0"/>
    </xf>
    <xf numFmtId="0" fontId="2" fillId="0" borderId="29" xfId="3" applyFont="1" applyBorder="1" applyAlignment="1" applyProtection="1">
      <alignment horizontal="left"/>
      <protection locked="0"/>
    </xf>
    <xf numFmtId="0" fontId="2" fillId="0" borderId="29" xfId="3" applyFont="1" applyBorder="1" applyAlignment="1" applyProtection="1">
      <alignment horizontal="center"/>
      <protection locked="0"/>
    </xf>
    <xf numFmtId="0" fontId="4" fillId="0" borderId="21" xfId="3" applyFont="1" applyBorder="1" applyAlignment="1">
      <alignment vertical="center"/>
    </xf>
    <xf numFmtId="0" fontId="4" fillId="0" borderId="24" xfId="3" applyFont="1" applyBorder="1" applyAlignment="1">
      <alignment vertical="center"/>
    </xf>
    <xf numFmtId="1" fontId="30" fillId="0" borderId="22" xfId="3" applyNumberFormat="1" applyFont="1" applyBorder="1" applyAlignment="1">
      <alignment horizontal="center" vertical="center" wrapText="1"/>
    </xf>
    <xf numFmtId="0" fontId="2" fillId="0" borderId="20" xfId="3" applyFont="1" applyBorder="1" applyAlignment="1" applyProtection="1">
      <alignment horizontal="left" vertical="center"/>
      <protection locked="0"/>
    </xf>
    <xf numFmtId="0" fontId="2" fillId="0" borderId="20" xfId="3" applyFont="1" applyBorder="1" applyAlignment="1" applyProtection="1">
      <alignment horizontal="center" vertical="center"/>
      <protection locked="0"/>
    </xf>
    <xf numFmtId="16" fontId="2" fillId="0" borderId="28" xfId="3" applyNumberFormat="1" applyFont="1" applyBorder="1" applyAlignment="1" applyProtection="1">
      <alignment horizontal="center"/>
      <protection locked="0"/>
    </xf>
    <xf numFmtId="0" fontId="2" fillId="0" borderId="28" xfId="3" applyFont="1" applyBorder="1" applyAlignment="1" applyProtection="1">
      <alignment horizontal="left" wrapText="1"/>
      <protection locked="0"/>
    </xf>
    <xf numFmtId="1" fontId="21" fillId="2" borderId="3" xfId="3" applyNumberFormat="1" applyFont="1" applyFill="1" applyBorder="1" applyAlignment="1">
      <alignment horizontal="center" vertical="center"/>
    </xf>
    <xf numFmtId="0" fontId="7" fillId="0" borderId="2" xfId="3" applyFont="1" applyBorder="1"/>
    <xf numFmtId="17" fontId="2" fillId="0" borderId="25" xfId="3" applyNumberFormat="1" applyFont="1" applyBorder="1" applyAlignment="1" applyProtection="1">
      <alignment horizontal="center"/>
      <protection locked="0"/>
    </xf>
    <xf numFmtId="0" fontId="2" fillId="0" borderId="24" xfId="3" applyFont="1" applyBorder="1" applyAlignment="1" applyProtection="1">
      <alignment horizontal="center"/>
      <protection locked="0"/>
    </xf>
    <xf numFmtId="0" fontId="2" fillId="7" borderId="0" xfId="3" applyFont="1" applyFill="1" applyProtection="1">
      <protection locked="0"/>
    </xf>
    <xf numFmtId="0" fontId="2" fillId="7" borderId="28" xfId="3" applyFont="1" applyFill="1" applyBorder="1" applyAlignment="1" applyProtection="1">
      <alignment shrinkToFit="1"/>
      <protection locked="0"/>
    </xf>
    <xf numFmtId="0" fontId="2" fillId="7" borderId="26" xfId="3" applyFont="1" applyFill="1" applyBorder="1" applyAlignment="1" applyProtection="1">
      <alignment shrinkToFit="1"/>
      <protection locked="0"/>
    </xf>
    <xf numFmtId="17" fontId="21" fillId="2" borderId="1" xfId="3" applyNumberFormat="1" applyFont="1" applyFill="1" applyBorder="1" applyAlignment="1" applyProtection="1">
      <alignment horizontal="center"/>
      <protection locked="0"/>
    </xf>
    <xf numFmtId="0" fontId="7" fillId="0" borderId="20" xfId="3" applyFont="1" applyBorder="1" applyAlignment="1" applyProtection="1">
      <alignment vertical="center" shrinkToFit="1"/>
      <protection locked="0"/>
    </xf>
    <xf numFmtId="14" fontId="21" fillId="10" borderId="1" xfId="3" applyNumberFormat="1" applyFont="1" applyFill="1" applyBorder="1" applyAlignment="1" applyProtection="1">
      <alignment horizontal="center" vertical="center"/>
      <protection locked="0"/>
    </xf>
    <xf numFmtId="0" fontId="1" fillId="0" borderId="0" xfId="3" applyFont="1" applyBorder="1" applyAlignment="1">
      <alignment vertical="center"/>
    </xf>
    <xf numFmtId="0" fontId="21" fillId="0" borderId="0" xfId="3" applyFont="1" applyFill="1" applyBorder="1" applyAlignment="1" applyProtection="1">
      <alignment horizontal="center" vertical="center"/>
      <protection locked="0"/>
    </xf>
    <xf numFmtId="0" fontId="21" fillId="0" borderId="0" xfId="3" applyFont="1" applyAlignment="1">
      <alignment vertical="center"/>
    </xf>
    <xf numFmtId="0" fontId="21" fillId="2" borderId="2" xfId="3" applyFont="1" applyFill="1" applyBorder="1" applyAlignment="1" applyProtection="1">
      <alignment vertical="center"/>
      <protection locked="0"/>
    </xf>
    <xf numFmtId="0" fontId="21" fillId="2" borderId="4" xfId="3" applyFont="1" applyFill="1" applyBorder="1" applyAlignment="1" applyProtection="1">
      <alignment vertical="center"/>
      <protection locked="0"/>
    </xf>
    <xf numFmtId="0" fontId="7" fillId="10" borderId="20" xfId="3" applyFont="1" applyFill="1" applyBorder="1" applyAlignment="1" applyProtection="1">
      <alignment horizontal="left" vertical="center" shrinkToFit="1"/>
      <protection locked="0"/>
    </xf>
    <xf numFmtId="0" fontId="7" fillId="10" borderId="20" xfId="3" applyFont="1" applyFill="1" applyBorder="1" applyAlignment="1" applyProtection="1">
      <alignment horizontal="center" vertical="center" shrinkToFit="1"/>
      <protection locked="0"/>
    </xf>
    <xf numFmtId="0" fontId="7" fillId="10" borderId="25" xfId="3" applyFont="1" applyFill="1" applyBorder="1" applyAlignment="1" applyProtection="1">
      <alignment horizontal="left"/>
      <protection locked="0"/>
    </xf>
    <xf numFmtId="0" fontId="7" fillId="10" borderId="25" xfId="3" applyFont="1" applyFill="1" applyBorder="1" applyAlignment="1" applyProtection="1">
      <alignment horizontal="center"/>
      <protection locked="0"/>
    </xf>
    <xf numFmtId="0" fontId="7" fillId="10" borderId="26" xfId="3" applyFont="1" applyFill="1" applyBorder="1" applyAlignment="1" applyProtection="1">
      <alignment horizontal="left"/>
      <protection locked="0"/>
    </xf>
    <xf numFmtId="0" fontId="7" fillId="10" borderId="26" xfId="3" applyFont="1" applyFill="1" applyBorder="1" applyAlignment="1" applyProtection="1">
      <alignment horizontal="center"/>
      <protection locked="0"/>
    </xf>
    <xf numFmtId="0" fontId="7" fillId="10" borderId="21" xfId="3" applyFont="1" applyFill="1" applyBorder="1" applyAlignment="1" applyProtection="1">
      <alignment horizontal="center"/>
      <protection locked="0"/>
    </xf>
    <xf numFmtId="0" fontId="7" fillId="10" borderId="27" xfId="3" applyFont="1" applyFill="1" applyBorder="1" applyAlignment="1" applyProtection="1">
      <alignment horizontal="center"/>
      <protection locked="0"/>
    </xf>
    <xf numFmtId="0" fontId="7" fillId="10" borderId="24" xfId="3" applyFont="1" applyFill="1" applyBorder="1" applyAlignment="1" applyProtection="1">
      <alignment horizontal="left"/>
      <protection locked="0"/>
    </xf>
    <xf numFmtId="0" fontId="7" fillId="10" borderId="29" xfId="3" applyFont="1" applyFill="1" applyBorder="1" applyAlignment="1" applyProtection="1">
      <alignment horizontal="center"/>
      <protection locked="0"/>
    </xf>
    <xf numFmtId="0" fontId="7" fillId="10" borderId="27" xfId="3" applyFont="1" applyFill="1" applyBorder="1" applyAlignment="1" applyProtection="1">
      <alignment horizontal="left"/>
      <protection locked="0"/>
    </xf>
    <xf numFmtId="0" fontId="7" fillId="10" borderId="29" xfId="3" applyFont="1" applyFill="1" applyBorder="1" applyAlignment="1" applyProtection="1">
      <alignment horizontal="left"/>
      <protection locked="0"/>
    </xf>
    <xf numFmtId="0" fontId="13" fillId="0" borderId="0" xfId="3" applyFont="1" applyBorder="1" applyAlignment="1">
      <alignment vertical="center" wrapText="1"/>
    </xf>
    <xf numFmtId="0" fontId="7" fillId="10" borderId="21" xfId="3" applyFont="1" applyFill="1" applyBorder="1" applyAlignment="1" applyProtection="1">
      <alignment horizontal="left"/>
      <protection locked="0"/>
    </xf>
    <xf numFmtId="14" fontId="39" fillId="10" borderId="1" xfId="3" applyNumberFormat="1" applyFont="1" applyFill="1" applyBorder="1" applyAlignment="1" applyProtection="1">
      <alignment horizontal="center" vertical="center"/>
      <protection locked="0"/>
    </xf>
    <xf numFmtId="0" fontId="7" fillId="10" borderId="28" xfId="3" applyFont="1" applyFill="1" applyBorder="1" applyAlignment="1" applyProtection="1">
      <alignment horizontal="left"/>
      <protection locked="0"/>
    </xf>
    <xf numFmtId="0" fontId="7" fillId="10" borderId="28" xfId="3" applyFont="1" applyFill="1" applyBorder="1" applyAlignment="1" applyProtection="1">
      <alignment horizontal="center"/>
      <protection locked="0"/>
    </xf>
    <xf numFmtId="0" fontId="1" fillId="0" borderId="21" xfId="0" applyFont="1" applyBorder="1" applyAlignment="1">
      <alignment vertical="center" wrapText="1"/>
    </xf>
    <xf numFmtId="1" fontId="1" fillId="2" borderId="49" xfId="0" applyNumberFormat="1" applyFont="1" applyFill="1" applyBorder="1" applyAlignment="1" applyProtection="1">
      <alignment horizontal="center" vertical="center"/>
      <protection locked="0"/>
    </xf>
    <xf numFmtId="0" fontId="2" fillId="0" borderId="46" xfId="0" applyFont="1" applyBorder="1" applyAlignment="1" applyProtection="1">
      <alignment horizontal="left" vertical="center"/>
      <protection locked="0"/>
    </xf>
    <xf numFmtId="1" fontId="1" fillId="0" borderId="1" xfId="0" applyNumberFormat="1" applyFont="1" applyBorder="1" applyAlignment="1">
      <alignment horizontal="center" vertical="center" wrapText="1"/>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5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7"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20" xfId="0" applyFont="1" applyBorder="1" applyAlignment="1">
      <alignment vertical="center"/>
    </xf>
    <xf numFmtId="0" fontId="1" fillId="0" borderId="22" xfId="0" applyFont="1" applyBorder="1" applyAlignment="1">
      <alignment horizontal="left" vertical="center" wrapText="1"/>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1" fontId="2" fillId="0" borderId="23" xfId="0" applyNumberFormat="1" applyFont="1" applyBorder="1" applyAlignment="1">
      <alignment horizontal="center" vertical="center" wrapText="1"/>
    </xf>
    <xf numFmtId="0" fontId="1" fillId="0" borderId="20" xfId="0" applyFont="1" applyBorder="1" applyAlignment="1">
      <alignment horizontal="left" vertical="center"/>
    </xf>
    <xf numFmtId="1" fontId="1" fillId="2" borderId="21" xfId="0" applyNumberFormat="1" applyFont="1" applyFill="1" applyBorder="1" applyAlignment="1" applyProtection="1">
      <alignment horizontal="center" vertical="center"/>
      <protection locked="0"/>
    </xf>
    <xf numFmtId="1" fontId="1" fillId="5" borderId="35" xfId="0" applyNumberFormat="1" applyFont="1" applyFill="1" applyBorder="1" applyAlignment="1">
      <alignment horizontal="center" vertical="center"/>
    </xf>
    <xf numFmtId="1" fontId="1" fillId="2" borderId="23" xfId="0" applyNumberFormat="1" applyFont="1" applyFill="1" applyBorder="1" applyAlignment="1" applyProtection="1">
      <alignment horizontal="center" vertical="center"/>
      <protection locked="0"/>
    </xf>
    <xf numFmtId="0" fontId="2" fillId="0" borderId="1" xfId="0" applyFont="1" applyBorder="1" applyAlignment="1">
      <alignment horizontal="left" vertical="center"/>
    </xf>
    <xf numFmtId="0" fontId="2" fillId="0" borderId="4" xfId="0" applyFont="1" applyBorder="1" applyAlignment="1">
      <alignment vertical="center"/>
    </xf>
    <xf numFmtId="0" fontId="2" fillId="0" borderId="22" xfId="0" applyFont="1" applyBorder="1" applyAlignment="1">
      <alignment vertical="center"/>
    </xf>
    <xf numFmtId="1" fontId="1" fillId="0" borderId="11"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1" fontId="25" fillId="2" borderId="58" xfId="0" applyNumberFormat="1" applyFont="1" applyFill="1" applyBorder="1" applyAlignment="1" applyProtection="1">
      <alignment horizontal="center" vertical="center"/>
      <protection locked="0"/>
    </xf>
    <xf numFmtId="1" fontId="25" fillId="2" borderId="27" xfId="0" applyNumberFormat="1" applyFont="1" applyFill="1" applyBorder="1" applyAlignment="1" applyProtection="1">
      <alignment horizontal="center" vertical="center"/>
      <protection locked="0"/>
    </xf>
    <xf numFmtId="1" fontId="25" fillId="2" borderId="21" xfId="0" applyNumberFormat="1"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1" fontId="25" fillId="2" borderId="24" xfId="0" applyNumberFormat="1" applyFont="1" applyFill="1" applyBorder="1" applyAlignment="1" applyProtection="1">
      <alignment horizontal="center" vertical="center"/>
      <protection locked="0"/>
    </xf>
    <xf numFmtId="1" fontId="25" fillId="2" borderId="26" xfId="0" applyNumberFormat="1" applyFont="1" applyFill="1" applyBorder="1" applyAlignment="1" applyProtection="1">
      <alignment horizontal="center" vertical="center"/>
      <protection locked="0"/>
    </xf>
    <xf numFmtId="0" fontId="1" fillId="0" borderId="2" xfId="0" applyFont="1" applyBorder="1" applyAlignment="1">
      <alignment vertical="center" wrapText="1"/>
    </xf>
    <xf numFmtId="1" fontId="25" fillId="2" borderId="12" xfId="0" applyNumberFormat="1" applyFont="1" applyFill="1" applyBorder="1" applyAlignment="1" applyProtection="1">
      <alignment horizontal="center" vertical="center"/>
      <protection locked="0"/>
    </xf>
    <xf numFmtId="1" fontId="25" fillId="2" borderId="6" xfId="0" applyNumberFormat="1" applyFont="1" applyFill="1" applyBorder="1" applyAlignment="1" applyProtection="1">
      <alignment horizontal="center" vertical="center"/>
      <protection locked="0"/>
    </xf>
    <xf numFmtId="1" fontId="25" fillId="2" borderId="23"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1" fontId="2" fillId="0" borderId="24" xfId="0" applyNumberFormat="1" applyFont="1" applyBorder="1" applyAlignment="1">
      <alignment horizontal="center" vertical="center" wrapText="1"/>
    </xf>
    <xf numFmtId="0" fontId="2" fillId="0" borderId="3" xfId="0" applyFont="1" applyBorder="1" applyAlignment="1" applyProtection="1">
      <alignment horizontal="center"/>
      <protection locked="0"/>
    </xf>
    <xf numFmtId="0" fontId="25" fillId="2" borderId="20" xfId="0"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5" fillId="2" borderId="27" xfId="0" applyFont="1"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44"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0" xfId="3" applyFont="1" applyBorder="1" applyAlignment="1" applyProtection="1">
      <alignment horizontal="center" vertical="center" wrapText="1"/>
      <protection locked="0"/>
    </xf>
    <xf numFmtId="1" fontId="21" fillId="5" borderId="35" xfId="3" applyNumberFormat="1" applyFont="1" applyFill="1" applyBorder="1" applyAlignment="1">
      <alignment horizontal="center"/>
    </xf>
    <xf numFmtId="0" fontId="4" fillId="0" borderId="2" xfId="3" applyFont="1" applyBorder="1" applyAlignment="1">
      <alignment vertical="center" wrapText="1"/>
    </xf>
    <xf numFmtId="1" fontId="30" fillId="0" borderId="5" xfId="3"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1" fontId="1" fillId="0" borderId="30" xfId="0" applyNumberFormat="1" applyFont="1" applyBorder="1" applyAlignment="1">
      <alignment horizontal="center" vertical="center" wrapText="1"/>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1" fontId="2" fillId="0" borderId="23" xfId="0" applyNumberFormat="1"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44"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27" xfId="3" applyFont="1" applyBorder="1" applyAlignment="1" applyProtection="1">
      <alignment horizontal="left" wrapText="1"/>
      <protection locked="0"/>
    </xf>
    <xf numFmtId="0" fontId="2" fillId="0" borderId="29" xfId="3" applyFont="1" applyBorder="1" applyAlignment="1" applyProtection="1">
      <alignment horizontal="left" wrapText="1"/>
      <protection locked="0"/>
    </xf>
    <xf numFmtId="0" fontId="2" fillId="0" borderId="26" xfId="3" applyFont="1" applyFill="1" applyBorder="1" applyAlignment="1" applyProtection="1">
      <alignment horizontal="center"/>
      <protection locked="0"/>
    </xf>
    <xf numFmtId="0" fontId="2" fillId="0" borderId="80" xfId="0" applyFont="1" applyFill="1" applyBorder="1" applyAlignment="1">
      <alignment vertical="center"/>
    </xf>
    <xf numFmtId="0" fontId="2" fillId="0" borderId="81" xfId="0" applyFont="1" applyFill="1" applyBorder="1" applyAlignment="1">
      <alignment vertical="center"/>
    </xf>
    <xf numFmtId="0" fontId="2" fillId="0" borderId="82" xfId="0" applyFont="1" applyFill="1" applyBorder="1" applyAlignment="1">
      <alignment vertical="center"/>
    </xf>
    <xf numFmtId="0" fontId="2" fillId="0" borderId="83" xfId="0" applyFont="1" applyFill="1" applyBorder="1" applyAlignment="1">
      <alignment vertical="center"/>
    </xf>
    <xf numFmtId="1" fontId="2" fillId="0" borderId="0" xfId="0" applyNumberFormat="1" applyFont="1" applyFill="1" applyBorder="1" applyAlignment="1">
      <alignment horizontal="center" vertical="center"/>
    </xf>
    <xf numFmtId="0" fontId="2" fillId="0" borderId="84" xfId="0" applyFont="1" applyFill="1" applyBorder="1" applyAlignment="1">
      <alignment vertical="center"/>
    </xf>
    <xf numFmtId="0" fontId="2" fillId="0" borderId="84" xfId="0" applyFont="1" applyBorder="1"/>
    <xf numFmtId="0" fontId="1" fillId="2" borderId="0" xfId="0" applyFont="1" applyFill="1" applyBorder="1" applyAlignment="1" applyProtection="1">
      <alignment horizontal="center" vertical="center"/>
      <protection locked="0"/>
    </xf>
    <xf numFmtId="0" fontId="2" fillId="0" borderId="75" xfId="0" applyFont="1" applyFill="1" applyBorder="1" applyAlignment="1">
      <alignment vertical="center"/>
    </xf>
    <xf numFmtId="1" fontId="2" fillId="0" borderId="53" xfId="0" applyNumberFormat="1" applyFont="1" applyFill="1" applyBorder="1" applyAlignment="1">
      <alignment horizontal="center" vertical="center"/>
    </xf>
    <xf numFmtId="1" fontId="2" fillId="0" borderId="76"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1" fontId="1" fillId="0" borderId="0" xfId="0" applyNumberFormat="1" applyFont="1" applyFill="1" applyBorder="1" applyAlignment="1" applyProtection="1">
      <alignment horizontal="center" vertical="center"/>
    </xf>
    <xf numFmtId="0" fontId="14" fillId="0" borderId="28" xfId="0" applyFont="1" applyBorder="1" applyAlignment="1" applyProtection="1">
      <alignment horizontal="center" vertical="center"/>
      <protection locked="0"/>
    </xf>
    <xf numFmtId="0" fontId="2" fillId="0" borderId="44" xfId="0" applyFont="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2" fillId="0" borderId="47" xfId="0" applyFont="1" applyBorder="1" applyAlignment="1" applyProtection="1">
      <alignment horizontal="center" vertical="center" wrapText="1"/>
      <protection locked="0"/>
    </xf>
    <xf numFmtId="0" fontId="2" fillId="0" borderId="5" xfId="0" applyFont="1" applyBorder="1"/>
    <xf numFmtId="1" fontId="2" fillId="0" borderId="32" xfId="0" applyNumberFormat="1" applyFont="1" applyBorder="1" applyAlignment="1">
      <alignment horizontal="center" vertical="center" wrapText="1"/>
    </xf>
    <xf numFmtId="1" fontId="2" fillId="0" borderId="50" xfId="0" applyNumberFormat="1" applyFont="1" applyBorder="1" applyAlignment="1">
      <alignment horizontal="center" vertical="center" wrapText="1"/>
    </xf>
    <xf numFmtId="0" fontId="4" fillId="0" borderId="2" xfId="0" applyFont="1" applyBorder="1" applyAlignment="1" applyProtection="1">
      <alignment vertical="center" wrapText="1"/>
    </xf>
    <xf numFmtId="1" fontId="21" fillId="2" borderId="20" xfId="0" applyNumberFormat="1" applyFont="1" applyFill="1" applyBorder="1" applyAlignment="1" applyProtection="1">
      <alignment horizontal="center" vertical="center"/>
      <protection locked="0"/>
    </xf>
    <xf numFmtId="0" fontId="7" fillId="0" borderId="3" xfId="0" applyFont="1" applyBorder="1" applyAlignment="1" applyProtection="1">
      <alignment vertical="center"/>
      <protection locked="0"/>
    </xf>
    <xf numFmtId="1" fontId="21" fillId="0" borderId="5" xfId="0" applyNumberFormat="1" applyFont="1" applyFill="1" applyBorder="1" applyAlignment="1" applyProtection="1">
      <alignment horizontal="center" vertical="center"/>
      <protection locked="0"/>
    </xf>
    <xf numFmtId="0" fontId="4" fillId="0" borderId="20" xfId="0" applyFont="1" applyBorder="1" applyAlignment="1" applyProtection="1">
      <alignment vertical="center"/>
    </xf>
    <xf numFmtId="1" fontId="21" fillId="2" borderId="21" xfId="0" applyNumberFormat="1" applyFont="1" applyFill="1" applyBorder="1" applyAlignment="1" applyProtection="1">
      <alignment horizontal="center" vertical="center"/>
      <protection locked="0"/>
    </xf>
    <xf numFmtId="0" fontId="2" fillId="0" borderId="12" xfId="0" applyFont="1" applyBorder="1" applyAlignment="1" applyProtection="1">
      <alignment vertical="center" shrinkToFit="1"/>
      <protection locked="0"/>
    </xf>
    <xf numFmtId="0" fontId="4" fillId="0" borderId="19" xfId="0" applyFont="1" applyBorder="1" applyAlignment="1" applyProtection="1">
      <alignment vertical="center"/>
    </xf>
    <xf numFmtId="0" fontId="2" fillId="0" borderId="39" xfId="0" applyFont="1" applyBorder="1" applyAlignment="1" applyProtection="1">
      <alignment vertical="center"/>
      <protection locked="0"/>
    </xf>
    <xf numFmtId="0" fontId="4" fillId="0" borderId="28" xfId="0" applyFont="1" applyBorder="1" applyAlignment="1" applyProtection="1">
      <alignment vertical="center"/>
    </xf>
    <xf numFmtId="0" fontId="2" fillId="0" borderId="45" xfId="0" applyFont="1" applyBorder="1" applyAlignment="1" applyProtection="1">
      <alignment horizontal="left" vertical="center"/>
      <protection locked="0"/>
    </xf>
    <xf numFmtId="0" fontId="4" fillId="0" borderId="21" xfId="0" applyFont="1" applyBorder="1" applyAlignment="1" applyProtection="1">
      <alignment vertical="center"/>
    </xf>
    <xf numFmtId="0" fontId="4" fillId="0" borderId="24" xfId="0" applyFont="1" applyBorder="1" applyAlignment="1" applyProtection="1">
      <alignment vertical="center"/>
    </xf>
    <xf numFmtId="1" fontId="21" fillId="2" borderId="24"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6" borderId="55" xfId="0" applyFont="1" applyFill="1" applyBorder="1" applyAlignment="1" applyProtection="1">
      <alignment horizontal="center" vertical="center"/>
      <protection locked="0"/>
    </xf>
    <xf numFmtId="0" fontId="2" fillId="0" borderId="28" xfId="0" applyFont="1" applyBorder="1" applyAlignment="1">
      <alignment horizontal="center" vertical="center"/>
    </xf>
    <xf numFmtId="0" fontId="12" fillId="0" borderId="27" xfId="0" applyFont="1" applyBorder="1" applyAlignment="1" applyProtection="1">
      <alignment horizontal="center" vertical="center"/>
      <protection locked="0"/>
    </xf>
    <xf numFmtId="2" fontId="2" fillId="0" borderId="28" xfId="0" applyNumberFormat="1" applyFont="1" applyBorder="1" applyAlignment="1" applyProtection="1">
      <alignment horizontal="center" vertical="center"/>
      <protection locked="0"/>
    </xf>
    <xf numFmtId="2" fontId="2" fillId="6" borderId="27" xfId="0" applyNumberFormat="1" applyFont="1" applyFill="1" applyBorder="1" applyAlignment="1" applyProtection="1">
      <alignment horizontal="center" vertical="center"/>
      <protection locked="0"/>
    </xf>
    <xf numFmtId="1" fontId="21" fillId="2" borderId="6" xfId="0" applyNumberFormat="1" applyFont="1" applyFill="1" applyBorder="1" applyAlignment="1" applyProtection="1">
      <alignment horizontal="center" vertical="center"/>
      <protection locked="0"/>
    </xf>
    <xf numFmtId="0" fontId="7" fillId="0" borderId="26" xfId="0" applyFont="1" applyBorder="1" applyAlignment="1" applyProtection="1">
      <alignment horizontal="left" vertical="center"/>
      <protection locked="0"/>
    </xf>
    <xf numFmtId="0" fontId="7" fillId="0" borderId="26"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1" fontId="39" fillId="2" borderId="6" xfId="0" applyNumberFormat="1" applyFont="1" applyFill="1" applyBorder="1" applyAlignment="1" applyProtection="1">
      <alignment horizontal="center" vertical="center"/>
      <protection locked="0"/>
    </xf>
    <xf numFmtId="0" fontId="9" fillId="0" borderId="26" xfId="0" applyFont="1" applyBorder="1" applyAlignment="1" applyProtection="1">
      <alignment horizontal="left" vertical="center"/>
      <protection locked="0"/>
    </xf>
    <xf numFmtId="1" fontId="21" fillId="2" borderId="23" xfId="0" applyNumberFormat="1" applyFont="1" applyFill="1" applyBorder="1" applyAlignment="1" applyProtection="1">
      <alignment horizontal="center" vertical="center"/>
      <protection locked="0"/>
    </xf>
    <xf numFmtId="0" fontId="2" fillId="0" borderId="44" xfId="0" applyFont="1" applyFill="1" applyBorder="1" applyAlignment="1" applyProtection="1">
      <alignment vertical="center"/>
      <protection locked="0"/>
    </xf>
    <xf numFmtId="0" fontId="2" fillId="0" borderId="24" xfId="0" applyFont="1" applyFill="1" applyBorder="1" applyAlignment="1" applyProtection="1">
      <alignment horizontal="center" vertical="center"/>
      <protection locked="0"/>
    </xf>
    <xf numFmtId="1" fontId="21" fillId="2" borderId="12" xfId="0" applyNumberFormat="1" applyFont="1" applyFill="1" applyBorder="1" applyAlignment="1" applyProtection="1">
      <alignment horizontal="center" vertical="center"/>
      <protection locked="0"/>
    </xf>
    <xf numFmtId="0" fontId="2" fillId="0" borderId="5" xfId="0" applyFont="1" applyFill="1" applyBorder="1"/>
    <xf numFmtId="0" fontId="2" fillId="0" borderId="43" xfId="0" applyFont="1" applyFill="1" applyBorder="1" applyAlignment="1" applyProtection="1">
      <alignment horizontal="center" vertical="center"/>
      <protection locked="0"/>
    </xf>
    <xf numFmtId="0" fontId="7" fillId="6" borderId="28" xfId="0" applyFont="1" applyFill="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4" xfId="0" applyFont="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1" fontId="1" fillId="0" borderId="33"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21" fillId="4" borderId="7" xfId="0" applyNumberFormat="1" applyFont="1" applyFill="1" applyBorder="1" applyAlignment="1">
      <alignment horizontal="center" vertical="center"/>
    </xf>
    <xf numFmtId="1" fontId="21" fillId="4" borderId="1" xfId="0" applyNumberFormat="1" applyFont="1" applyFill="1" applyBorder="1" applyAlignment="1">
      <alignment horizontal="center" vertical="center"/>
    </xf>
    <xf numFmtId="1" fontId="21" fillId="2" borderId="3" xfId="0" applyNumberFormat="1" applyFont="1" applyFill="1" applyBorder="1" applyAlignment="1">
      <alignment horizontal="center" vertical="center"/>
    </xf>
    <xf numFmtId="0" fontId="7" fillId="0" borderId="2" xfId="0" applyFont="1" applyBorder="1" applyAlignment="1" applyProtection="1">
      <alignment vertical="center"/>
      <protection locked="0"/>
    </xf>
    <xf numFmtId="1" fontId="21" fillId="0" borderId="5" xfId="0" applyNumberFormat="1" applyFont="1" applyFill="1" applyBorder="1" applyAlignment="1">
      <alignment horizontal="center" vertical="center"/>
    </xf>
    <xf numFmtId="1" fontId="13" fillId="5" borderId="12" xfId="0" applyNumberFormat="1" applyFont="1" applyFill="1" applyBorder="1" applyAlignment="1">
      <alignment horizontal="center" vertical="center"/>
    </xf>
    <xf numFmtId="0" fontId="7" fillId="0" borderId="25" xfId="0"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1" fontId="13" fillId="5" borderId="6" xfId="0" applyNumberFormat="1" applyFont="1" applyFill="1" applyBorder="1" applyAlignment="1">
      <alignment horizontal="center" vertical="center"/>
    </xf>
    <xf numFmtId="0" fontId="7" fillId="0" borderId="33" xfId="0" applyFont="1" applyBorder="1" applyAlignment="1" applyProtection="1">
      <alignment horizontal="center" vertical="center"/>
      <protection locked="0"/>
    </xf>
    <xf numFmtId="1" fontId="13" fillId="5" borderId="23" xfId="0" applyNumberFormat="1" applyFont="1" applyFill="1" applyBorder="1" applyAlignment="1">
      <alignment horizontal="center" vertical="center"/>
    </xf>
    <xf numFmtId="1" fontId="21" fillId="2" borderId="11" xfId="0" applyNumberFormat="1" applyFont="1" applyFill="1" applyBorder="1" applyAlignment="1" applyProtection="1">
      <alignment horizontal="center" vertical="center"/>
      <protection locked="0"/>
    </xf>
    <xf numFmtId="0" fontId="7" fillId="0" borderId="30" xfId="0" applyFont="1" applyBorder="1" applyAlignment="1" applyProtection="1">
      <alignment horizontal="left" vertical="center"/>
      <protection locked="0"/>
    </xf>
    <xf numFmtId="0" fontId="7" fillId="6" borderId="30" xfId="0" applyFont="1" applyFill="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1" fontId="21" fillId="2" borderId="0" xfId="0" applyNumberFormat="1" applyFont="1" applyFill="1" applyBorder="1" applyAlignment="1" applyProtection="1">
      <alignment horizontal="center" vertical="center"/>
      <protection locked="0"/>
    </xf>
    <xf numFmtId="0" fontId="7" fillId="6" borderId="43" xfId="0" applyFont="1" applyFill="1" applyBorder="1" applyAlignment="1" applyProtection="1">
      <alignment horizontal="center" vertical="center"/>
      <protection locked="0"/>
    </xf>
    <xf numFmtId="0" fontId="7" fillId="0" borderId="43" xfId="0" applyFont="1" applyBorder="1" applyAlignment="1" applyProtection="1">
      <alignment horizontal="left" vertical="center"/>
      <protection locked="0"/>
    </xf>
    <xf numFmtId="1" fontId="21" fillId="2" borderId="32" xfId="0" applyNumberFormat="1" applyFont="1" applyFill="1" applyBorder="1" applyAlignment="1" applyProtection="1">
      <alignment horizontal="center" vertical="center"/>
      <protection locked="0"/>
    </xf>
    <xf numFmtId="0" fontId="7" fillId="0" borderId="22" xfId="0" applyFont="1" applyBorder="1" applyAlignment="1" applyProtection="1">
      <alignment horizontal="left" vertical="center"/>
      <protection locked="0"/>
    </xf>
    <xf numFmtId="0" fontId="7" fillId="6" borderId="22" xfId="0" applyFont="1" applyFill="1" applyBorder="1" applyAlignment="1" applyProtection="1">
      <alignment horizontal="center" vertical="center"/>
      <protection locked="0"/>
    </xf>
    <xf numFmtId="0" fontId="2" fillId="0" borderId="0" xfId="0" applyFont="1" applyAlignment="1" applyProtection="1">
      <alignment vertical="center"/>
    </xf>
    <xf numFmtId="1" fontId="2" fillId="6" borderId="0" xfId="0" applyNumberFormat="1" applyFont="1" applyFill="1" applyAlignment="1">
      <alignment vertical="center"/>
    </xf>
    <xf numFmtId="1" fontId="1" fillId="0" borderId="0" xfId="0" applyNumberFormat="1" applyFont="1" applyBorder="1" applyAlignment="1">
      <alignment horizontal="center" vertical="center"/>
    </xf>
    <xf numFmtId="0" fontId="0" fillId="0" borderId="0" xfId="0" applyAlignment="1">
      <alignment vertical="center"/>
    </xf>
    <xf numFmtId="0" fontId="0" fillId="6" borderId="0" xfId="0" applyFont="1" applyFill="1" applyAlignment="1">
      <alignment vertical="center"/>
    </xf>
    <xf numFmtId="0" fontId="14" fillId="0" borderId="0" xfId="0" applyFont="1" applyAlignment="1">
      <alignment vertical="center"/>
    </xf>
    <xf numFmtId="0" fontId="14" fillId="6" borderId="0" xfId="0" applyFont="1" applyFill="1" applyAlignment="1">
      <alignment vertical="center"/>
    </xf>
    <xf numFmtId="0" fontId="2" fillId="0" borderId="27" xfId="0" applyFont="1" applyBorder="1" applyAlignment="1" applyProtection="1">
      <alignment horizontal="center" vertical="center" wrapText="1"/>
      <protection locked="0"/>
    </xf>
    <xf numFmtId="1" fontId="1" fillId="2" borderId="27" xfId="0" applyNumberFormat="1" applyFont="1" applyFill="1" applyBorder="1" applyAlignment="1" applyProtection="1">
      <alignment horizontal="center" vertical="center"/>
      <protection locked="0"/>
    </xf>
    <xf numFmtId="1" fontId="1" fillId="2" borderId="29" xfId="0" applyNumberFormat="1" applyFont="1" applyFill="1" applyBorder="1" applyAlignment="1" applyProtection="1">
      <alignment vertical="center"/>
      <protection locked="0"/>
    </xf>
    <xf numFmtId="0" fontId="2" fillId="0" borderId="5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6"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7"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55"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1" fillId="0" borderId="20" xfId="0" applyFont="1" applyBorder="1" applyAlignment="1">
      <alignment vertical="center"/>
    </xf>
    <xf numFmtId="0" fontId="1" fillId="0" borderId="21" xfId="0" applyFont="1" applyBorder="1" applyAlignment="1">
      <alignment vertical="center"/>
    </xf>
    <xf numFmtId="0" fontId="1" fillId="0" borderId="24" xfId="0" applyFont="1" applyBorder="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4" xfId="0" applyFont="1" applyBorder="1" applyAlignment="1">
      <alignment horizontal="left" vertical="center" wrapText="1"/>
    </xf>
    <xf numFmtId="1" fontId="1" fillId="5" borderId="19" xfId="0" applyNumberFormat="1" applyFont="1" applyFill="1" applyBorder="1" applyAlignment="1">
      <alignment horizontal="center" vertical="center"/>
    </xf>
    <xf numFmtId="1" fontId="1" fillId="5" borderId="5" xfId="0" applyNumberFormat="1" applyFont="1" applyFill="1" applyBorder="1" applyAlignment="1">
      <alignment horizontal="center" vertical="center"/>
    </xf>
    <xf numFmtId="1" fontId="1" fillId="5" borderId="22" xfId="0" applyNumberFormat="1" applyFont="1" applyFill="1" applyBorder="1" applyAlignment="1">
      <alignment horizontal="center" vertical="center"/>
    </xf>
    <xf numFmtId="1" fontId="1" fillId="2" borderId="49" xfId="0" applyNumberFormat="1" applyFont="1" applyFill="1" applyBorder="1" applyAlignment="1" applyProtection="1">
      <alignment horizontal="center" vertical="center"/>
      <protection locked="0"/>
    </xf>
    <xf numFmtId="1" fontId="1" fillId="2" borderId="50" xfId="0" applyNumberFormat="1" applyFont="1" applyFill="1" applyBorder="1" applyAlignment="1" applyProtection="1">
      <alignment horizontal="center" vertical="center"/>
      <protection locked="0"/>
    </xf>
    <xf numFmtId="1" fontId="1" fillId="2" borderId="51" xfId="0" applyNumberFormat="1" applyFont="1" applyFill="1" applyBorder="1" applyAlignment="1" applyProtection="1">
      <alignment horizontal="center" vertical="center"/>
      <protection locked="0"/>
    </xf>
    <xf numFmtId="0" fontId="2" fillId="0" borderId="3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26"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33"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1" fillId="0" borderId="22" xfId="0" applyFont="1" applyFill="1" applyBorder="1" applyAlignment="1">
      <alignment vertical="center" wrapText="1"/>
    </xf>
    <xf numFmtId="0" fontId="1" fillId="0" borderId="32" xfId="0" applyFont="1" applyFill="1" applyBorder="1" applyAlignment="1">
      <alignment vertical="center"/>
    </xf>
    <xf numFmtId="0" fontId="2" fillId="0" borderId="11" xfId="0" applyFont="1" applyFill="1" applyBorder="1" applyAlignment="1">
      <alignment horizontal="right" vertical="center"/>
    </xf>
    <xf numFmtId="0" fontId="2" fillId="0" borderId="3" xfId="0" applyFont="1" applyFill="1" applyBorder="1" applyAlignment="1">
      <alignment horizontal="right" vertical="center"/>
    </xf>
    <xf numFmtId="0" fontId="1" fillId="0" borderId="5" xfId="0" applyFont="1" applyBorder="1" applyAlignment="1">
      <alignment horizontal="left" vertical="center" wrapText="1"/>
    </xf>
    <xf numFmtId="1" fontId="1" fillId="2" borderId="72" xfId="0" applyNumberFormat="1" applyFont="1" applyFill="1" applyBorder="1" applyAlignment="1" applyProtection="1">
      <alignment horizontal="center" vertical="center"/>
      <protection locked="0"/>
    </xf>
    <xf numFmtId="1" fontId="1" fillId="2" borderId="64" xfId="0" applyNumberFormat="1" applyFont="1"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2" fillId="0" borderId="52" xfId="0" applyNumberFormat="1"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1" fontId="2" fillId="0" borderId="23" xfId="0" applyNumberFormat="1" applyFont="1" applyBorder="1" applyAlignment="1">
      <alignment horizontal="center" vertical="center" wrapText="1"/>
    </xf>
    <xf numFmtId="0" fontId="1" fillId="0" borderId="19" xfId="0" applyFont="1" applyBorder="1" applyAlignment="1">
      <alignment vertical="center" wrapText="1"/>
    </xf>
    <xf numFmtId="0" fontId="1" fillId="0" borderId="1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1" fontId="1" fillId="0" borderId="3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4" xfId="0" applyFont="1" applyBorder="1" applyAlignment="1">
      <alignment vertical="center" wrapText="1"/>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8" fillId="0" borderId="33"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1" fillId="0" borderId="12"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12"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1" fontId="1" fillId="5" borderId="19" xfId="0" applyNumberFormat="1" applyFont="1" applyFill="1" applyBorder="1" applyAlignment="1" applyProtection="1">
      <alignment horizontal="center" vertical="center"/>
      <protection locked="0"/>
    </xf>
    <xf numFmtId="1" fontId="1" fillId="5" borderId="5" xfId="0" applyNumberFormat="1" applyFont="1" applyFill="1" applyBorder="1" applyAlignment="1" applyProtection="1">
      <alignment horizontal="center" vertical="center"/>
      <protection locked="0"/>
    </xf>
    <xf numFmtId="1" fontId="1" fillId="5" borderId="22" xfId="0" applyNumberFormat="1"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8" fillId="0" borderId="19"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20" xfId="0" applyFont="1" applyBorder="1" applyAlignment="1" applyProtection="1">
      <alignment horizontal="center" vertical="center"/>
      <protection locked="0"/>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1" fontId="2" fillId="0" borderId="33" xfId="0" applyNumberFormat="1" applyFont="1" applyFill="1" applyBorder="1" applyAlignment="1" applyProtection="1">
      <alignment horizontal="left" vertical="center" wrapText="1"/>
      <protection locked="0"/>
    </xf>
    <xf numFmtId="1" fontId="2" fillId="0" borderId="41" xfId="0" applyNumberFormat="1" applyFont="1" applyFill="1" applyBorder="1" applyAlignment="1" applyProtection="1">
      <alignment horizontal="left" vertical="center" wrapText="1"/>
      <protection locked="0"/>
    </xf>
    <xf numFmtId="1" fontId="2" fillId="0" borderId="55" xfId="0" applyNumberFormat="1" applyFont="1" applyFill="1" applyBorder="1" applyAlignment="1" applyProtection="1">
      <alignment horizontal="center" vertical="center" wrapText="1"/>
      <protection locked="0"/>
    </xf>
    <xf numFmtId="1" fontId="2" fillId="0" borderId="45" xfId="0" applyNumberFormat="1" applyFont="1" applyFill="1" applyBorder="1" applyAlignment="1" applyProtection="1">
      <alignment horizontal="center" vertical="center" wrapText="1"/>
      <protection locked="0"/>
    </xf>
    <xf numFmtId="1" fontId="2" fillId="0" borderId="22" xfId="0" applyNumberFormat="1" applyFont="1" applyFill="1" applyBorder="1" applyAlignment="1" applyProtection="1">
      <alignment horizontal="center" vertical="center" wrapText="1"/>
      <protection locked="0"/>
    </xf>
    <xf numFmtId="1" fontId="2" fillId="0" borderId="23" xfId="0" applyNumberFormat="1" applyFont="1" applyFill="1" applyBorder="1" applyAlignment="1" applyProtection="1">
      <alignment horizontal="center" vertical="center" wrapText="1"/>
      <protection locked="0"/>
    </xf>
    <xf numFmtId="0" fontId="1" fillId="0" borderId="2" xfId="0" applyFont="1" applyFill="1" applyBorder="1" applyAlignment="1">
      <alignment vertical="center" wrapText="1"/>
    </xf>
    <xf numFmtId="0" fontId="1" fillId="0" borderId="3" xfId="0" applyFont="1" applyFill="1" applyBorder="1" applyAlignment="1">
      <alignment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1" fontId="1" fillId="4" borderId="20" xfId="0" applyNumberFormat="1" applyFont="1" applyFill="1" applyBorder="1" applyAlignment="1">
      <alignment horizontal="center" vertical="center" wrapText="1"/>
    </xf>
    <xf numFmtId="1" fontId="1" fillId="4" borderId="21" xfId="0" applyNumberFormat="1" applyFont="1" applyFill="1" applyBorder="1" applyAlignment="1">
      <alignment horizontal="center" vertical="center" wrapText="1"/>
    </xf>
    <xf numFmtId="1" fontId="1" fillId="4" borderId="24" xfId="0" applyNumberFormat="1" applyFont="1" applyFill="1" applyBorder="1" applyAlignment="1">
      <alignment horizontal="center" vertical="center" wrapText="1"/>
    </xf>
    <xf numFmtId="1" fontId="1" fillId="2" borderId="20" xfId="0" applyNumberFormat="1" applyFont="1" applyFill="1" applyBorder="1" applyAlignment="1" applyProtection="1">
      <alignment horizontal="center" vertical="center" wrapText="1"/>
      <protection locked="0"/>
    </xf>
    <xf numFmtId="1" fontId="1" fillId="2" borderId="21" xfId="0" applyNumberFormat="1" applyFont="1" applyFill="1" applyBorder="1" applyAlignment="1" applyProtection="1">
      <alignment horizontal="center" vertical="center" wrapText="1"/>
      <protection locked="0"/>
    </xf>
    <xf numFmtId="1" fontId="1" fillId="2" borderId="24"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1" fontId="2" fillId="0" borderId="6" xfId="0" applyNumberFormat="1" applyFont="1" applyFill="1" applyBorder="1" applyAlignment="1" applyProtection="1">
      <alignment horizontal="center" vertical="center" wrapText="1"/>
      <protection locked="0"/>
    </xf>
    <xf numFmtId="1" fontId="2" fillId="0" borderId="33" xfId="0" applyNumberFormat="1" applyFont="1" applyFill="1" applyBorder="1" applyAlignment="1" applyProtection="1">
      <alignment horizontal="center" vertical="center" wrapText="1"/>
      <protection locked="0"/>
    </xf>
    <xf numFmtId="1" fontId="2" fillId="0" borderId="41" xfId="0" applyNumberFormat="1"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4" fillId="0" borderId="12"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1" fontId="1" fillId="0" borderId="30" xfId="0" applyNumberFormat="1" applyFont="1" applyBorder="1" applyAlignment="1">
      <alignment horizontal="center" vertical="center" wrapText="1"/>
    </xf>
    <xf numFmtId="1" fontId="1" fillId="0" borderId="19"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22"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4" xfId="0" applyFont="1" applyBorder="1" applyAlignment="1">
      <alignment horizontal="left" vertical="center"/>
    </xf>
    <xf numFmtId="1" fontId="1" fillId="5" borderId="35" xfId="0" applyNumberFormat="1" applyFont="1" applyFill="1" applyBorder="1" applyAlignment="1">
      <alignment horizontal="center" vertical="center"/>
    </xf>
    <xf numFmtId="1" fontId="1" fillId="5" borderId="36" xfId="0" applyNumberFormat="1" applyFont="1" applyFill="1" applyBorder="1" applyAlignment="1">
      <alignment horizontal="center" vertical="center"/>
    </xf>
    <xf numFmtId="1" fontId="1" fillId="0" borderId="36" xfId="0" applyNumberFormat="1" applyFont="1" applyBorder="1" applyAlignment="1">
      <alignment horizontal="center" vertical="center"/>
    </xf>
    <xf numFmtId="1" fontId="1" fillId="0" borderId="37" xfId="0" applyNumberFormat="1" applyFont="1" applyBorder="1" applyAlignment="1">
      <alignment horizontal="center" vertical="center"/>
    </xf>
    <xf numFmtId="1" fontId="1" fillId="5" borderId="20"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protection locked="0"/>
    </xf>
    <xf numFmtId="1" fontId="1" fillId="2" borderId="20"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1" fillId="0" borderId="1" xfId="0" applyFont="1" applyBorder="1" applyAlignment="1">
      <alignment horizontal="left" vertical="center" wrapText="1"/>
    </xf>
    <xf numFmtId="164" fontId="1" fillId="4" borderId="20" xfId="0" applyNumberFormat="1" applyFont="1" applyFill="1" applyBorder="1" applyAlignment="1">
      <alignment horizontal="center" vertical="center"/>
    </xf>
    <xf numFmtId="164" fontId="1" fillId="4" borderId="21" xfId="0" applyNumberFormat="1" applyFont="1" applyFill="1" applyBorder="1" applyAlignment="1">
      <alignment horizontal="center" vertical="center"/>
    </xf>
    <xf numFmtId="164" fontId="1" fillId="4" borderId="24" xfId="0" applyNumberFormat="1" applyFont="1" applyFill="1" applyBorder="1" applyAlignment="1">
      <alignment horizontal="center" vertical="center"/>
    </xf>
    <xf numFmtId="165" fontId="1" fillId="4" borderId="20" xfId="0" applyNumberFormat="1" applyFont="1" applyFill="1" applyBorder="1" applyAlignment="1">
      <alignment horizontal="center" vertical="center"/>
    </xf>
    <xf numFmtId="165" fontId="1" fillId="4" borderId="21" xfId="0" applyNumberFormat="1" applyFont="1" applyFill="1" applyBorder="1" applyAlignment="1">
      <alignment horizontal="center" vertical="center"/>
    </xf>
    <xf numFmtId="165" fontId="1" fillId="4" borderId="24" xfId="0" applyNumberFormat="1" applyFont="1" applyFill="1" applyBorder="1" applyAlignment="1">
      <alignment horizontal="center" vertical="center"/>
    </xf>
    <xf numFmtId="1" fontId="1" fillId="4" borderId="20" xfId="0" applyNumberFormat="1" applyFont="1" applyFill="1" applyBorder="1" applyAlignment="1">
      <alignment horizontal="center" vertical="center"/>
    </xf>
    <xf numFmtId="1" fontId="1" fillId="4" borderId="21"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0" fontId="2" fillId="6" borderId="27"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26" xfId="0" applyFont="1" applyFill="1" applyBorder="1" applyAlignment="1" applyProtection="1">
      <alignment horizontal="center" vertical="center" wrapText="1"/>
      <protection locked="0"/>
    </xf>
    <xf numFmtId="1" fontId="1" fillId="2" borderId="12"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3" xfId="0" applyNumberFormat="1"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2" fillId="0" borderId="2" xfId="0" applyFont="1" applyBorder="1" applyAlignment="1">
      <alignment horizontal="left" vertical="center"/>
    </xf>
    <xf numFmtId="1" fontId="1" fillId="4" borderId="7" xfId="0" applyNumberFormat="1" applyFont="1" applyFill="1" applyBorder="1" applyAlignment="1" applyProtection="1">
      <alignment horizontal="center" vertical="center"/>
    </xf>
    <xf numFmtId="1" fontId="1" fillId="4" borderId="10" xfId="0" applyNumberFormat="1" applyFont="1" applyFill="1" applyBorder="1" applyAlignment="1" applyProtection="1">
      <alignment horizontal="center" vertical="center"/>
    </xf>
    <xf numFmtId="1" fontId="1" fillId="4" borderId="8" xfId="0" applyNumberFormat="1" applyFont="1" applyFill="1" applyBorder="1" applyAlignment="1" applyProtection="1">
      <alignment horizontal="center" vertical="center"/>
    </xf>
    <xf numFmtId="1" fontId="1" fillId="2" borderId="7" xfId="0" applyNumberFormat="1" applyFont="1" applyFill="1" applyBorder="1" applyAlignment="1" applyProtection="1">
      <alignment horizontal="center" vertical="center"/>
      <protection locked="0"/>
    </xf>
    <xf numFmtId="1" fontId="1" fillId="2" borderId="10" xfId="0" applyNumberFormat="1" applyFont="1" applyFill="1" applyBorder="1" applyAlignment="1" applyProtection="1">
      <alignment horizontal="center" vertical="center"/>
      <protection locked="0"/>
    </xf>
    <xf numFmtId="1" fontId="1" fillId="2" borderId="8" xfId="0" applyNumberFormat="1" applyFont="1" applyFill="1" applyBorder="1" applyAlignment="1" applyProtection="1">
      <alignment horizontal="center" vertical="center"/>
      <protection locked="0"/>
    </xf>
    <xf numFmtId="0" fontId="2" fillId="0" borderId="12" xfId="0" applyFont="1" applyBorder="1" applyAlignment="1">
      <alignment vertical="center"/>
    </xf>
    <xf numFmtId="0" fontId="2" fillId="0" borderId="6"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1" fontId="1" fillId="0" borderId="11" xfId="0" applyNumberFormat="1" applyFont="1" applyBorder="1" applyAlignment="1">
      <alignment horizontal="center" vertical="center" wrapText="1"/>
    </xf>
    <xf numFmtId="3" fontId="1" fillId="2" borderId="7" xfId="0" applyNumberFormat="1"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protection locked="0"/>
    </xf>
    <xf numFmtId="0" fontId="2" fillId="3" borderId="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0" borderId="1" xfId="0" applyFont="1" applyBorder="1" applyAlignment="1">
      <alignment horizontal="left" vertical="center"/>
    </xf>
    <xf numFmtId="1" fontId="2" fillId="0" borderId="5"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0" fontId="1" fillId="0" borderId="1" xfId="0" applyFont="1" applyBorder="1" applyAlignment="1">
      <alignment horizontal="left" vertical="center"/>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2" fillId="0" borderId="4" xfId="0" applyFont="1" applyBorder="1" applyAlignment="1">
      <alignment vertical="center"/>
    </xf>
    <xf numFmtId="0" fontId="14" fillId="2" borderId="2"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2" fillId="0" borderId="5" xfId="0" applyFont="1" applyBorder="1" applyAlignment="1">
      <alignment horizontal="center" vertical="center"/>
    </xf>
    <xf numFmtId="0" fontId="12" fillId="0" borderId="6" xfId="0" applyFont="1" applyBorder="1" applyAlignment="1">
      <alignment horizontal="center" vertical="center"/>
    </xf>
    <xf numFmtId="1" fontId="25" fillId="2" borderId="49" xfId="0" applyNumberFormat="1" applyFont="1" applyFill="1" applyBorder="1" applyAlignment="1" applyProtection="1">
      <alignment horizontal="center" vertical="center"/>
      <protection locked="0"/>
    </xf>
    <xf numFmtId="1" fontId="25" fillId="2" borderId="50" xfId="0" applyNumberFormat="1" applyFont="1" applyFill="1" applyBorder="1" applyAlignment="1" applyProtection="1">
      <alignment horizontal="center" vertical="center"/>
      <protection locked="0"/>
    </xf>
    <xf numFmtId="1" fontId="25" fillId="2" borderId="51" xfId="0" applyNumberFormat="1" applyFont="1" applyFill="1" applyBorder="1" applyAlignment="1" applyProtection="1">
      <alignment horizontal="center" vertical="center"/>
      <protection locked="0"/>
    </xf>
    <xf numFmtId="1" fontId="25" fillId="2" borderId="27" xfId="0" applyNumberFormat="1" applyFont="1" applyFill="1" applyBorder="1" applyAlignment="1" applyProtection="1">
      <alignment horizontal="center" vertical="center"/>
      <protection locked="0"/>
    </xf>
    <xf numFmtId="1" fontId="25" fillId="2" borderId="26" xfId="0" applyNumberFormat="1" applyFont="1" applyFill="1" applyBorder="1" applyAlignment="1" applyProtection="1">
      <alignment horizontal="center" vertical="center"/>
      <protection locked="0"/>
    </xf>
    <xf numFmtId="1" fontId="1" fillId="5" borderId="37" xfId="0" applyNumberFormat="1" applyFont="1" applyFill="1" applyBorder="1" applyAlignment="1">
      <alignment horizontal="center" vertical="center"/>
    </xf>
    <xf numFmtId="1" fontId="25" fillId="2" borderId="12" xfId="0" applyNumberFormat="1" applyFont="1" applyFill="1" applyBorder="1" applyAlignment="1" applyProtection="1">
      <alignment horizontal="center" vertical="center"/>
      <protection locked="0"/>
    </xf>
    <xf numFmtId="1" fontId="25" fillId="2" borderId="6" xfId="0" applyNumberFormat="1" applyFont="1" applyFill="1" applyBorder="1" applyAlignment="1" applyProtection="1">
      <alignment horizontal="center" vertical="center"/>
      <protection locked="0"/>
    </xf>
    <xf numFmtId="1" fontId="25" fillId="2" borderId="23" xfId="0" applyNumberFormat="1" applyFont="1" applyFill="1" applyBorder="1" applyAlignment="1" applyProtection="1">
      <alignment horizontal="center" vertical="center"/>
      <protection locked="0"/>
    </xf>
    <xf numFmtId="1" fontId="25" fillId="2" borderId="21" xfId="0" applyNumberFormat="1" applyFont="1" applyFill="1" applyBorder="1" applyAlignment="1" applyProtection="1">
      <alignment horizontal="center" vertical="center"/>
      <protection locked="0"/>
    </xf>
    <xf numFmtId="0" fontId="1" fillId="0" borderId="2" xfId="0" applyFont="1" applyBorder="1" applyAlignment="1">
      <alignment vertical="center" wrapText="1"/>
    </xf>
    <xf numFmtId="0" fontId="1" fillId="0" borderId="3" xfId="0" applyFont="1" applyBorder="1" applyAlignment="1">
      <alignment vertical="center"/>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1" fontId="25" fillId="2" borderId="20" xfId="0" applyNumberFormat="1" applyFont="1" applyFill="1" applyBorder="1" applyAlignment="1" applyProtection="1">
      <alignment horizontal="center" vertical="center"/>
      <protection locked="0"/>
    </xf>
    <xf numFmtId="0" fontId="1" fillId="0" borderId="12"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1" fontId="25" fillId="2" borderId="24" xfId="0" applyNumberFormat="1"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0" borderId="2" xfId="0" applyFont="1" applyBorder="1" applyAlignment="1">
      <alignment vertical="center"/>
    </xf>
    <xf numFmtId="0" fontId="2" fillId="0" borderId="3" xfId="0" applyFont="1" applyBorder="1" applyAlignment="1">
      <alignment vertical="center"/>
    </xf>
    <xf numFmtId="1" fontId="12" fillId="5" borderId="5" xfId="0" applyNumberFormat="1" applyFont="1" applyFill="1" applyBorder="1" applyAlignment="1">
      <alignment horizontal="center" vertical="center"/>
    </xf>
    <xf numFmtId="1" fontId="12" fillId="5" borderId="22" xfId="0" applyNumberFormat="1" applyFont="1" applyFill="1" applyBorder="1" applyAlignment="1">
      <alignment horizontal="center" vertical="center"/>
    </xf>
    <xf numFmtId="0" fontId="14" fillId="0" borderId="21" xfId="0" applyFont="1" applyBorder="1" applyAlignment="1">
      <alignment vertical="center" wrapText="1"/>
    </xf>
    <xf numFmtId="0" fontId="14" fillId="0" borderId="24" xfId="0" applyFont="1" applyBorder="1" applyAlignment="1">
      <alignment vertical="center" wrapText="1"/>
    </xf>
    <xf numFmtId="1" fontId="1" fillId="4" borderId="35" xfId="0" applyNumberFormat="1" applyFont="1" applyFill="1" applyBorder="1" applyAlignment="1">
      <alignment horizontal="center" vertical="center" wrapText="1"/>
    </xf>
    <xf numFmtId="1" fontId="1" fillId="4" borderId="36" xfId="0" applyNumberFormat="1" applyFont="1" applyFill="1" applyBorder="1" applyAlignment="1">
      <alignment horizontal="center" vertical="center" wrapText="1"/>
    </xf>
    <xf numFmtId="0" fontId="20" fillId="0" borderId="36" xfId="0" applyFont="1" applyBorder="1" applyAlignment="1">
      <alignment horizontal="center" vertical="center" wrapText="1"/>
    </xf>
    <xf numFmtId="0" fontId="20" fillId="0" borderId="77" xfId="0" applyFont="1" applyBorder="1" applyAlignment="1">
      <alignment horizontal="center" vertical="center" wrapText="1"/>
    </xf>
    <xf numFmtId="1" fontId="1" fillId="2" borderId="11"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protection locked="0"/>
    </xf>
    <xf numFmtId="0" fontId="20" fillId="0" borderId="0" xfId="0" applyFont="1" applyAlignment="1">
      <alignment horizontal="center" vertical="center"/>
    </xf>
    <xf numFmtId="0" fontId="20" fillId="0" borderId="32" xfId="0" applyFont="1" applyBorder="1" applyAlignment="1">
      <alignment horizontal="center" vertical="center"/>
    </xf>
    <xf numFmtId="1" fontId="1" fillId="2" borderId="26" xfId="0" applyNumberFormat="1" applyFont="1" applyFill="1" applyBorder="1" applyAlignment="1" applyProtection="1">
      <alignment horizontal="center" vertical="center" wrapText="1"/>
      <protection locked="0"/>
    </xf>
    <xf numFmtId="1" fontId="1" fillId="2" borderId="27" xfId="0" applyNumberFormat="1" applyFont="1" applyFill="1" applyBorder="1" applyAlignment="1" applyProtection="1">
      <alignment horizontal="center" vertical="center" wrapText="1"/>
      <protection locked="0"/>
    </xf>
    <xf numFmtId="1" fontId="1" fillId="2" borderId="27" xfId="0" applyNumberFormat="1" applyFont="1" applyFill="1" applyBorder="1" applyAlignment="1" applyProtection="1">
      <alignment horizontal="center" vertical="center"/>
      <protection locked="0"/>
    </xf>
    <xf numFmtId="1" fontId="1" fillId="2" borderId="2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 fontId="1" fillId="5" borderId="20" xfId="0" applyNumberFormat="1" applyFont="1" applyFill="1" applyBorder="1" applyAlignment="1">
      <alignment horizontal="center" vertical="center"/>
    </xf>
    <xf numFmtId="1" fontId="1" fillId="5" borderId="21" xfId="0" applyNumberFormat="1" applyFont="1" applyFill="1" applyBorder="1" applyAlignment="1">
      <alignment horizontal="center" vertical="center"/>
    </xf>
    <xf numFmtId="1" fontId="1" fillId="5" borderId="24" xfId="0" applyNumberFormat="1" applyFont="1" applyFill="1" applyBorder="1" applyAlignment="1">
      <alignment horizontal="center" vertical="center"/>
    </xf>
    <xf numFmtId="1" fontId="25" fillId="2" borderId="19" xfId="0" applyNumberFormat="1" applyFont="1" applyFill="1" applyBorder="1" applyAlignment="1" applyProtection="1">
      <alignment horizontal="center" vertical="center"/>
      <protection locked="0"/>
    </xf>
    <xf numFmtId="1" fontId="25" fillId="2" borderId="5" xfId="0" applyNumberFormat="1" applyFont="1" applyFill="1" applyBorder="1" applyAlignment="1" applyProtection="1">
      <alignment horizontal="center" vertical="center"/>
      <protection locked="0"/>
    </xf>
    <xf numFmtId="1" fontId="25" fillId="2" borderId="22" xfId="0" applyNumberFormat="1" applyFont="1" applyFill="1" applyBorder="1" applyAlignment="1" applyProtection="1">
      <alignment horizontal="center" vertical="center"/>
      <protection locked="0"/>
    </xf>
    <xf numFmtId="1" fontId="1" fillId="0" borderId="21" xfId="0" applyNumberFormat="1" applyFont="1" applyBorder="1" applyAlignment="1">
      <alignment horizontal="center" vertical="center"/>
    </xf>
    <xf numFmtId="1" fontId="1" fillId="0" borderId="24" xfId="0" applyNumberFormat="1" applyFont="1" applyBorder="1" applyAlignment="1">
      <alignment horizontal="center" vertical="center"/>
    </xf>
    <xf numFmtId="1" fontId="25" fillId="2" borderId="58" xfId="0" applyNumberFormat="1" applyFont="1" applyFill="1" applyBorder="1" applyAlignment="1" applyProtection="1">
      <alignment horizontal="center" vertical="center"/>
      <protection locked="0"/>
    </xf>
    <xf numFmtId="1" fontId="25" fillId="2" borderId="56" xfId="0" applyNumberFormat="1" applyFont="1" applyFill="1" applyBorder="1" applyAlignment="1" applyProtection="1">
      <alignment horizontal="center" vertical="center"/>
      <protection locked="0"/>
    </xf>
    <xf numFmtId="0" fontId="1" fillId="0" borderId="20" xfId="0" applyFont="1" applyFill="1" applyBorder="1" applyAlignment="1">
      <alignment vertical="center" wrapText="1"/>
    </xf>
    <xf numFmtId="1" fontId="25" fillId="2" borderId="57"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1" fontId="1" fillId="2" borderId="56" xfId="0" applyNumberFormat="1" applyFont="1" applyFill="1" applyBorder="1" applyAlignment="1" applyProtection="1">
      <alignment horizontal="center" vertical="center"/>
      <protection locked="0"/>
    </xf>
    <xf numFmtId="1" fontId="1" fillId="2" borderId="57"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protection locked="0"/>
    </xf>
    <xf numFmtId="1" fontId="2" fillId="0" borderId="31" xfId="0" applyNumberFormat="1" applyFont="1" applyBorder="1" applyAlignment="1">
      <alignment horizontal="center" vertical="center" wrapText="1"/>
    </xf>
    <xf numFmtId="3" fontId="1" fillId="2" borderId="8" xfId="0" applyNumberFormat="1" applyFont="1" applyFill="1" applyBorder="1" applyAlignment="1" applyProtection="1">
      <alignment horizontal="center" vertical="center" wrapText="1"/>
      <protection locked="0"/>
    </xf>
    <xf numFmtId="1" fontId="2" fillId="0" borderId="24"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4" fillId="8"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25" fillId="8" borderId="27" xfId="0" applyFont="1" applyFill="1" applyBorder="1" applyAlignment="1">
      <alignment horizontal="center" vertical="center"/>
    </xf>
    <xf numFmtId="0" fontId="25" fillId="8" borderId="21" xfId="0" applyFont="1" applyFill="1" applyBorder="1" applyAlignment="1">
      <alignment horizontal="center" vertical="center"/>
    </xf>
    <xf numFmtId="0" fontId="25" fillId="2" borderId="27" xfId="0"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protection locked="0"/>
    </xf>
    <xf numFmtId="0" fontId="2" fillId="5" borderId="5"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22" xfId="0" applyFont="1" applyFill="1" applyBorder="1" applyAlignment="1">
      <alignment horizontal="center" vertical="center"/>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5" borderId="19" xfId="0" applyFont="1" applyFill="1" applyBorder="1" applyAlignment="1">
      <alignment horizontal="center" vertical="center"/>
    </xf>
    <xf numFmtId="0" fontId="8" fillId="5" borderId="35" xfId="0" applyFont="1" applyFill="1" applyBorder="1" applyAlignment="1" applyProtection="1">
      <alignment horizontal="center" vertical="center"/>
      <protection locked="0"/>
    </xf>
    <xf numFmtId="0" fontId="8" fillId="5"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50"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0" borderId="2" xfId="0" applyFont="1" applyBorder="1" applyAlignment="1">
      <alignment vertical="top" wrapText="1"/>
    </xf>
    <xf numFmtId="0" fontId="1" fillId="0" borderId="3" xfId="0" applyFont="1" applyBorder="1" applyAlignment="1"/>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5" fillId="2" borderId="20"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6" xfId="0" applyFont="1" applyFill="1" applyBorder="1" applyAlignment="1" applyProtection="1">
      <alignment horizontal="center" vertical="center"/>
      <protection locked="0"/>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5" fillId="2" borderId="27" xfId="0" applyFont="1" applyFill="1" applyBorder="1" applyAlignment="1" applyProtection="1">
      <alignment horizontal="center" vertical="center" wrapText="1"/>
      <protection locked="0"/>
    </xf>
    <xf numFmtId="0" fontId="25" fillId="2" borderId="2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 fillId="4" borderId="20" xfId="0" quotePrefix="1" applyFont="1" applyFill="1" applyBorder="1" applyAlignment="1">
      <alignment horizontal="center" vertical="center" wrapText="1"/>
    </xf>
    <xf numFmtId="0" fontId="2" fillId="4" borderId="21" xfId="0" quotePrefix="1" applyFont="1" applyFill="1" applyBorder="1" applyAlignment="1">
      <alignment horizontal="center" vertical="center" wrapText="1"/>
    </xf>
    <xf numFmtId="1" fontId="2" fillId="4" borderId="20" xfId="0" quotePrefix="1" applyNumberFormat="1" applyFont="1" applyFill="1" applyBorder="1" applyAlignment="1">
      <alignment horizontal="center" vertical="center" wrapText="1"/>
    </xf>
    <xf numFmtId="1" fontId="8" fillId="4" borderId="21" xfId="0" applyNumberFormat="1" applyFont="1" applyFill="1" applyBorder="1" applyAlignment="1">
      <alignment horizontal="center" vertical="center" wrapText="1"/>
    </xf>
    <xf numFmtId="1" fontId="8" fillId="4" borderId="24" xfId="0" applyNumberFormat="1" applyFont="1" applyFill="1" applyBorder="1" applyAlignment="1">
      <alignment horizontal="center" vertical="center" wrapText="1"/>
    </xf>
    <xf numFmtId="0" fontId="2" fillId="0" borderId="31" xfId="0" applyFont="1" applyBorder="1" applyAlignment="1">
      <alignment horizontal="center" vertical="center" wrapText="1"/>
    </xf>
    <xf numFmtId="1" fontId="2" fillId="4" borderId="21" xfId="0" quotePrefix="1" applyNumberFormat="1" applyFont="1" applyFill="1" applyBorder="1" applyAlignment="1">
      <alignment horizontal="center" vertical="center" wrapText="1"/>
    </xf>
    <xf numFmtId="1" fontId="2" fillId="4" borderId="24" xfId="0" quotePrefix="1" applyNumberFormat="1" applyFont="1" applyFill="1" applyBorder="1" applyAlignment="1">
      <alignment horizontal="center" vertical="center" wrapText="1"/>
    </xf>
    <xf numFmtId="0" fontId="2" fillId="8" borderId="1" xfId="0" applyFont="1" applyFill="1" applyBorder="1" applyAlignment="1" applyProtection="1">
      <alignment horizontal="center" vertical="center"/>
      <protection locked="0"/>
    </xf>
    <xf numFmtId="0" fontId="1" fillId="4" borderId="1" xfId="0" quotePrefix="1" applyFont="1" applyFill="1" applyBorder="1" applyAlignment="1" applyProtection="1">
      <alignment horizontal="center" vertical="center"/>
    </xf>
    <xf numFmtId="0" fontId="26" fillId="2" borderId="1" xfId="0" applyFont="1" applyFill="1" applyBorder="1" applyAlignment="1" applyProtection="1">
      <alignment horizontal="center" vertical="center"/>
      <protection locked="0"/>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xf>
    <xf numFmtId="3" fontId="26" fillId="2" borderId="7" xfId="0" applyNumberFormat="1"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center"/>
      <protection locked="0"/>
    </xf>
    <xf numFmtId="0" fontId="2" fillId="0" borderId="3" xfId="0" applyFont="1" applyBorder="1"/>
    <xf numFmtId="0" fontId="2" fillId="0" borderId="1" xfId="0" applyFont="1" applyBorder="1" applyAlignment="1">
      <alignment horizontal="left"/>
    </xf>
    <xf numFmtId="0" fontId="25" fillId="0" borderId="20" xfId="0" applyFont="1" applyBorder="1" applyAlignment="1">
      <alignment horizontal="center" vertical="center" wrapText="1"/>
    </xf>
    <xf numFmtId="0" fontId="25" fillId="0" borderId="24" xfId="0" applyFont="1" applyBorder="1" applyAlignment="1">
      <alignment horizontal="center" vertical="center" wrapText="1"/>
    </xf>
    <xf numFmtId="0" fontId="2" fillId="6" borderId="20" xfId="0" applyFont="1" applyFill="1" applyBorder="1" applyAlignment="1" applyProtection="1">
      <alignment horizontal="center" vertical="center"/>
      <protection locked="0"/>
    </xf>
    <xf numFmtId="0" fontId="25" fillId="2" borderId="20" xfId="0" applyFont="1" applyFill="1" applyBorder="1" applyAlignment="1" applyProtection="1">
      <alignment horizontal="center" vertical="center" wrapText="1"/>
      <protection locked="0"/>
    </xf>
    <xf numFmtId="0" fontId="25" fillId="2" borderId="26" xfId="0" applyFont="1" applyFill="1" applyBorder="1" applyAlignment="1" applyProtection="1">
      <alignment horizontal="center" vertical="center" wrapText="1"/>
      <protection locked="0"/>
    </xf>
    <xf numFmtId="0" fontId="25" fillId="0" borderId="20" xfId="0" applyFont="1" applyBorder="1" applyAlignment="1">
      <alignment horizontal="left" vertical="center" wrapText="1"/>
    </xf>
    <xf numFmtId="0" fontId="25" fillId="0" borderId="24" xfId="0" applyFont="1" applyBorder="1" applyAlignment="1">
      <alignment horizontal="left" vertical="center" wrapText="1"/>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5" fillId="2" borderId="64" xfId="0" applyFont="1" applyFill="1" applyBorder="1" applyAlignment="1" applyProtection="1">
      <alignment horizontal="center" vertical="center"/>
      <protection locked="0"/>
    </xf>
    <xf numFmtId="0" fontId="25" fillId="2" borderId="40" xfId="0" applyFont="1" applyFill="1" applyBorder="1" applyAlignment="1" applyProtection="1">
      <alignment horizontal="center" vertical="center"/>
      <protection locked="0"/>
    </xf>
    <xf numFmtId="0" fontId="1" fillId="0" borderId="21" xfId="0" applyFont="1" applyFill="1" applyBorder="1" applyAlignment="1">
      <alignment vertical="center" wrapText="1"/>
    </xf>
    <xf numFmtId="1" fontId="2" fillId="0" borderId="6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14" fillId="0" borderId="61" xfId="0" applyNumberFormat="1" applyFont="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1" fontId="1" fillId="0" borderId="39" xfId="0" applyNumberFormat="1" applyFont="1" applyBorder="1" applyAlignment="1">
      <alignment horizontal="center" vertical="center" wrapText="1"/>
    </xf>
    <xf numFmtId="3" fontId="1" fillId="2" borderId="7" xfId="0" applyNumberFormat="1"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4" fillId="0" borderId="2" xfId="0" applyFont="1" applyBorder="1" applyAlignment="1">
      <alignment horizontal="left" vertical="center"/>
    </xf>
    <xf numFmtId="0" fontId="1" fillId="0" borderId="20" xfId="0" applyFont="1" applyBorder="1" applyAlignment="1" applyProtection="1">
      <alignment vertical="center"/>
    </xf>
    <xf numFmtId="0" fontId="21" fillId="0" borderId="21" xfId="0" applyFont="1" applyBorder="1" applyAlignment="1" applyProtection="1">
      <alignment vertical="center"/>
    </xf>
    <xf numFmtId="0" fontId="21" fillId="0" borderId="24" xfId="0" applyFont="1" applyBorder="1" applyAlignment="1" applyProtection="1">
      <alignment vertical="center"/>
    </xf>
    <xf numFmtId="1" fontId="21" fillId="4" borderId="20" xfId="0" applyNumberFormat="1" applyFont="1" applyFill="1" applyBorder="1" applyAlignment="1">
      <alignment horizontal="center" vertical="center"/>
    </xf>
    <xf numFmtId="1" fontId="21" fillId="4" borderId="21" xfId="0" applyNumberFormat="1" applyFont="1" applyFill="1" applyBorder="1" applyAlignment="1">
      <alignment horizontal="center" vertical="center"/>
    </xf>
    <xf numFmtId="1" fontId="21" fillId="4" borderId="24" xfId="0" applyNumberFormat="1" applyFont="1" applyFill="1" applyBorder="1" applyAlignment="1">
      <alignment horizontal="center" vertical="center"/>
    </xf>
    <xf numFmtId="1" fontId="21" fillId="2" borderId="20" xfId="0" applyNumberFormat="1" applyFont="1" applyFill="1" applyBorder="1" applyAlignment="1" applyProtection="1">
      <alignment horizontal="center" vertical="center"/>
      <protection locked="0"/>
    </xf>
    <xf numFmtId="1" fontId="21" fillId="2" borderId="21" xfId="0" applyNumberFormat="1" applyFont="1" applyFill="1" applyBorder="1" applyAlignment="1" applyProtection="1">
      <alignment horizontal="center" vertical="center"/>
      <protection locked="0"/>
    </xf>
    <xf numFmtId="1" fontId="21" fillId="2" borderId="24" xfId="0" applyNumberFormat="1" applyFont="1" applyFill="1" applyBorder="1" applyAlignment="1" applyProtection="1">
      <alignment horizontal="center" vertical="center"/>
      <protection locked="0"/>
    </xf>
    <xf numFmtId="0" fontId="7" fillId="0" borderId="3" xfId="0" applyFont="1" applyBorder="1" applyAlignment="1" applyProtection="1">
      <alignment vertical="center"/>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24" xfId="0" applyFont="1" applyBorder="1" applyAlignment="1" applyProtection="1">
      <alignment vertical="center" wrapText="1"/>
    </xf>
    <xf numFmtId="0" fontId="4" fillId="0" borderId="19"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22" xfId="0" applyFont="1" applyBorder="1" applyAlignment="1" applyProtection="1">
      <alignment vertical="center" wrapText="1"/>
    </xf>
    <xf numFmtId="1" fontId="21" fillId="4" borderId="12" xfId="0" applyNumberFormat="1" applyFont="1" applyFill="1" applyBorder="1" applyAlignment="1" applyProtection="1">
      <alignment horizontal="center" vertical="center" wrapText="1"/>
    </xf>
    <xf numFmtId="1" fontId="21" fillId="4" borderId="6" xfId="0" applyNumberFormat="1" applyFont="1" applyFill="1" applyBorder="1" applyAlignment="1" applyProtection="1">
      <alignment horizontal="center" vertical="center" wrapText="1"/>
    </xf>
    <xf numFmtId="1" fontId="21" fillId="4" borderId="23" xfId="0" applyNumberFormat="1" applyFont="1" applyFill="1" applyBorder="1" applyAlignment="1" applyProtection="1">
      <alignment horizontal="center" vertical="center" wrapText="1"/>
    </xf>
    <xf numFmtId="1" fontId="21" fillId="2" borderId="6" xfId="0" applyNumberFormat="1" applyFont="1" applyFill="1" applyBorder="1" applyAlignment="1" applyProtection="1">
      <alignment horizontal="center" vertical="center" wrapText="1"/>
      <protection locked="0"/>
    </xf>
    <xf numFmtId="1" fontId="21" fillId="2" borderId="6" xfId="0" applyNumberFormat="1" applyFont="1" applyFill="1" applyBorder="1" applyAlignment="1" applyProtection="1">
      <alignment horizontal="center" vertical="center"/>
      <protection locked="0"/>
    </xf>
    <xf numFmtId="1" fontId="21" fillId="2" borderId="23" xfId="0" applyNumberFormat="1" applyFont="1" applyFill="1" applyBorder="1" applyAlignment="1" applyProtection="1">
      <alignment horizontal="center" vertical="center"/>
      <protection locked="0"/>
    </xf>
    <xf numFmtId="0" fontId="1" fillId="0" borderId="21" xfId="0" applyFont="1" applyBorder="1" applyAlignment="1" applyProtection="1">
      <alignment vertical="center"/>
    </xf>
    <xf numFmtId="0" fontId="1" fillId="0" borderId="24" xfId="0" applyFont="1" applyBorder="1" applyAlignment="1" applyProtection="1">
      <alignment vertical="center"/>
    </xf>
    <xf numFmtId="0" fontId="4" fillId="0" borderId="20" xfId="0" applyFont="1" applyBorder="1" applyAlignment="1" applyProtection="1">
      <alignment vertical="center" wrapText="1"/>
    </xf>
    <xf numFmtId="0" fontId="4" fillId="0" borderId="21" xfId="0" applyFont="1" applyBorder="1" applyAlignment="1" applyProtection="1">
      <alignment vertical="center" wrapText="1"/>
    </xf>
    <xf numFmtId="0" fontId="4" fillId="0" borderId="24" xfId="0" applyFont="1" applyBorder="1" applyAlignment="1" applyProtection="1">
      <alignment vertical="center" wrapText="1"/>
    </xf>
    <xf numFmtId="1" fontId="13" fillId="4" borderId="12" xfId="0" applyNumberFormat="1" applyFont="1" applyFill="1" applyBorder="1" applyAlignment="1" applyProtection="1">
      <alignment horizontal="center" vertical="center"/>
    </xf>
    <xf numFmtId="1" fontId="13" fillId="4" borderId="6" xfId="0" applyNumberFormat="1" applyFont="1" applyFill="1" applyBorder="1" applyAlignment="1" applyProtection="1">
      <alignment horizontal="center" vertical="center"/>
    </xf>
    <xf numFmtId="1" fontId="13" fillId="4" borderId="23" xfId="0" applyNumberFormat="1" applyFont="1" applyFill="1" applyBorder="1" applyAlignment="1" applyProtection="1">
      <alignment horizontal="center" vertical="center"/>
    </xf>
    <xf numFmtId="1" fontId="21" fillId="0" borderId="5" xfId="0" applyNumberFormat="1" applyFont="1" applyFill="1" applyBorder="1" applyAlignment="1" applyProtection="1">
      <alignment horizontal="center" vertical="center" wrapText="1"/>
      <protection locked="0"/>
    </xf>
    <xf numFmtId="1" fontId="21" fillId="0" borderId="5" xfId="0" applyNumberFormat="1" applyFont="1" applyFill="1" applyBorder="1" applyAlignment="1" applyProtection="1">
      <alignment horizontal="center" vertical="center"/>
      <protection locked="0"/>
    </xf>
    <xf numFmtId="0" fontId="1" fillId="6" borderId="20"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22" xfId="0" applyFont="1" applyBorder="1" applyAlignment="1">
      <alignment horizontal="center" vertical="center"/>
    </xf>
    <xf numFmtId="1" fontId="1" fillId="0" borderId="5" xfId="0" applyNumberFormat="1" applyFont="1" applyFill="1" applyBorder="1" applyAlignment="1">
      <alignment horizontal="center" vertical="center" wrapText="1"/>
    </xf>
    <xf numFmtId="1" fontId="21" fillId="2" borderId="20" xfId="0" applyNumberFormat="1" applyFont="1" applyFill="1" applyBorder="1" applyAlignment="1" applyProtection="1">
      <alignment horizontal="center" vertical="center" wrapText="1"/>
      <protection locked="0"/>
    </xf>
    <xf numFmtId="1" fontId="21" fillId="2" borderId="21"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1" fontId="21" fillId="4" borderId="12" xfId="0" applyNumberFormat="1" applyFont="1" applyFill="1" applyBorder="1" applyAlignment="1" applyProtection="1">
      <alignment horizontal="center" vertical="center"/>
    </xf>
    <xf numFmtId="1" fontId="21" fillId="4" borderId="6" xfId="0" applyNumberFormat="1" applyFont="1" applyFill="1" applyBorder="1" applyAlignment="1" applyProtection="1">
      <alignment horizontal="center" vertical="center"/>
    </xf>
    <xf numFmtId="1" fontId="21" fillId="4" borderId="23" xfId="0" applyNumberFormat="1" applyFont="1" applyFill="1" applyBorder="1" applyAlignment="1" applyProtection="1">
      <alignment horizontal="center" vertical="center"/>
    </xf>
    <xf numFmtId="1" fontId="21" fillId="2" borderId="12" xfId="0" applyNumberFormat="1" applyFont="1" applyFill="1" applyBorder="1" applyAlignment="1" applyProtection="1">
      <alignment horizontal="center" vertical="center"/>
      <protection locked="0"/>
    </xf>
    <xf numFmtId="0" fontId="4" fillId="0" borderId="2" xfId="0" applyFont="1" applyBorder="1" applyAlignment="1" applyProtection="1">
      <alignment vertical="center" wrapText="1"/>
    </xf>
    <xf numFmtId="0" fontId="21" fillId="0" borderId="3" xfId="0" applyFont="1" applyBorder="1" applyAlignment="1" applyProtection="1">
      <alignment vertical="center"/>
    </xf>
    <xf numFmtId="0" fontId="4" fillId="0" borderId="5" xfId="0" applyFont="1" applyBorder="1" applyAlignment="1" applyProtection="1">
      <alignment vertical="center" wrapText="1"/>
    </xf>
    <xf numFmtId="1" fontId="13" fillId="5" borderId="85" xfId="0" applyNumberFormat="1" applyFont="1" applyFill="1" applyBorder="1" applyAlignment="1">
      <alignment horizontal="center" vertical="center"/>
    </xf>
    <xf numFmtId="1" fontId="13" fillId="5" borderId="21" xfId="0" applyNumberFormat="1" applyFont="1" applyFill="1" applyBorder="1" applyAlignment="1">
      <alignment horizontal="center" vertical="center"/>
    </xf>
    <xf numFmtId="1" fontId="13" fillId="5" borderId="24" xfId="0" applyNumberFormat="1" applyFont="1" applyFill="1" applyBorder="1" applyAlignment="1">
      <alignment horizontal="center" vertical="center"/>
    </xf>
    <xf numFmtId="0" fontId="1" fillId="6" borderId="21" xfId="0" applyFont="1" applyFill="1" applyBorder="1" applyAlignment="1">
      <alignment horizontal="center"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xf>
    <xf numFmtId="0" fontId="1" fillId="0" borderId="22" xfId="0" applyFont="1" applyBorder="1" applyAlignment="1" applyProtection="1">
      <alignment vertical="center"/>
    </xf>
    <xf numFmtId="0" fontId="1" fillId="0" borderId="23" xfId="0" applyFont="1" applyBorder="1" applyAlignment="1" applyProtection="1">
      <alignment vertical="center"/>
    </xf>
    <xf numFmtId="1" fontId="1" fillId="0" borderId="34" xfId="0" applyNumberFormat="1" applyFont="1" applyBorder="1" applyAlignment="1">
      <alignment horizontal="center" vertical="center" wrapText="1"/>
    </xf>
    <xf numFmtId="1" fontId="1" fillId="0" borderId="41" xfId="0" applyNumberFormat="1" applyFont="1" applyBorder="1" applyAlignment="1">
      <alignment horizontal="center" vertical="center" wrapText="1"/>
    </xf>
    <xf numFmtId="0" fontId="1" fillId="0" borderId="5" xfId="0" applyFont="1" applyBorder="1" applyAlignment="1">
      <alignment horizontal="center" vertical="center"/>
    </xf>
    <xf numFmtId="1" fontId="13" fillId="5" borderId="20" xfId="0" applyNumberFormat="1" applyFont="1" applyFill="1" applyBorder="1" applyAlignment="1">
      <alignment horizontal="center" vertical="center"/>
    </xf>
    <xf numFmtId="1" fontId="21" fillId="8" borderId="12" xfId="0" applyNumberFormat="1" applyFont="1" applyFill="1" applyBorder="1" applyAlignment="1" applyProtection="1">
      <alignment horizontal="center" vertical="center"/>
      <protection locked="0"/>
    </xf>
    <xf numFmtId="1" fontId="21" fillId="8" borderId="6" xfId="0" applyNumberFormat="1" applyFont="1" applyFill="1" applyBorder="1" applyAlignment="1" applyProtection="1">
      <alignment horizontal="center" vertical="center"/>
      <protection locked="0"/>
    </xf>
    <xf numFmtId="1" fontId="21" fillId="8" borderId="23" xfId="0" applyNumberFormat="1" applyFont="1" applyFill="1" applyBorder="1" applyAlignment="1" applyProtection="1">
      <alignment horizontal="center" vertical="center"/>
      <protection locked="0"/>
    </xf>
    <xf numFmtId="0" fontId="1" fillId="2" borderId="51" xfId="0" applyFont="1" applyFill="1" applyBorder="1" applyAlignment="1" applyProtection="1">
      <alignment horizontal="center" vertical="center"/>
      <protection locked="0"/>
    </xf>
    <xf numFmtId="0" fontId="2" fillId="5" borderId="2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2" borderId="7" xfId="0" applyFont="1" applyFill="1" applyBorder="1" applyAlignment="1" applyProtection="1">
      <alignment horizontal="center" vertical="center"/>
      <protection locked="0"/>
    </xf>
    <xf numFmtId="0" fontId="2" fillId="0" borderId="2" xfId="0" applyFont="1" applyBorder="1" applyAlignment="1">
      <alignment horizontal="left" wrapText="1"/>
    </xf>
    <xf numFmtId="0" fontId="25" fillId="2" borderId="7"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14" fillId="0" borderId="0" xfId="0" applyFont="1" applyBorder="1" applyAlignment="1">
      <alignment horizontal="center" vertical="center"/>
    </xf>
    <xf numFmtId="0" fontId="2" fillId="0" borderId="4" xfId="0" applyFont="1" applyBorder="1"/>
    <xf numFmtId="0" fontId="2" fillId="2" borderId="1" xfId="0" applyFont="1" applyFill="1" applyBorder="1" applyAlignment="1" applyProtection="1">
      <alignment horizontal="center" vertical="center"/>
      <protection locked="0"/>
    </xf>
    <xf numFmtId="0" fontId="12" fillId="0" borderId="2" xfId="0" applyFont="1" applyBorder="1" applyAlignment="1">
      <alignment horizontal="center"/>
    </xf>
    <xf numFmtId="0" fontId="12" fillId="0" borderId="4" xfId="0" applyFont="1" applyBorder="1" applyAlignment="1">
      <alignment horizontal="center"/>
    </xf>
    <xf numFmtId="0" fontId="29" fillId="0" borderId="20" xfId="3" applyFont="1" applyBorder="1" applyAlignment="1">
      <alignment horizontal="center" vertical="center" wrapText="1"/>
    </xf>
    <xf numFmtId="0" fontId="29" fillId="0" borderId="24" xfId="3" applyFont="1" applyBorder="1" applyAlignment="1">
      <alignment horizontal="center" vertical="center" wrapText="1"/>
    </xf>
    <xf numFmtId="1" fontId="29" fillId="0" borderId="30" xfId="3" applyNumberFormat="1" applyFont="1" applyBorder="1" applyAlignment="1">
      <alignment horizontal="center" vertical="center" wrapText="1"/>
    </xf>
    <xf numFmtId="1" fontId="29" fillId="0" borderId="31" xfId="3" applyNumberFormat="1" applyFont="1" applyBorder="1" applyAlignment="1">
      <alignment horizontal="center" vertical="center" wrapText="1"/>
    </xf>
    <xf numFmtId="1" fontId="13" fillId="5" borderId="35" xfId="3" applyNumberFormat="1" applyFont="1" applyFill="1" applyBorder="1" applyAlignment="1">
      <alignment horizontal="center"/>
    </xf>
    <xf numFmtId="1" fontId="13" fillId="5" borderId="36" xfId="3" applyNumberFormat="1" applyFont="1" applyFill="1" applyBorder="1" applyAlignment="1">
      <alignment horizontal="center"/>
    </xf>
    <xf numFmtId="1" fontId="21" fillId="2" borderId="49" xfId="3" applyNumberFormat="1" applyFont="1" applyFill="1" applyBorder="1" applyAlignment="1" applyProtection="1">
      <alignment horizontal="center" vertical="center"/>
      <protection locked="0"/>
    </xf>
    <xf numFmtId="1" fontId="21" fillId="2" borderId="50" xfId="3" applyNumberFormat="1" applyFont="1" applyFill="1" applyBorder="1" applyAlignment="1" applyProtection="1">
      <alignment horizontal="center" vertical="center"/>
      <protection locked="0"/>
    </xf>
    <xf numFmtId="0" fontId="1" fillId="0" borderId="1" xfId="3" applyFont="1" applyBorder="1" applyAlignment="1">
      <alignment horizontal="left" vertical="center"/>
    </xf>
    <xf numFmtId="0" fontId="2" fillId="0" borderId="1" xfId="3" applyFont="1" applyBorder="1" applyAlignment="1">
      <alignment horizontal="left"/>
    </xf>
    <xf numFmtId="0" fontId="1" fillId="0" borderId="2" xfId="3" applyFont="1" applyBorder="1" applyAlignment="1">
      <alignment horizontal="left" vertical="center"/>
    </xf>
    <xf numFmtId="0" fontId="2" fillId="0" borderId="4" xfId="3" applyFont="1" applyBorder="1"/>
    <xf numFmtId="0" fontId="21" fillId="2" borderId="22" xfId="3" applyFont="1" applyFill="1" applyBorder="1" applyAlignment="1" applyProtection="1">
      <alignment horizontal="center" vertical="center"/>
      <protection locked="0"/>
    </xf>
    <xf numFmtId="0" fontId="21" fillId="2" borderId="23" xfId="3" applyFont="1" applyFill="1" applyBorder="1" applyAlignment="1" applyProtection="1">
      <alignment horizontal="center" vertical="center"/>
      <protection locked="0"/>
    </xf>
    <xf numFmtId="0" fontId="21" fillId="2" borderId="2" xfId="3" applyFont="1" applyFill="1" applyBorder="1" applyAlignment="1" applyProtection="1">
      <alignment horizontal="center" vertical="center"/>
      <protection locked="0"/>
    </xf>
    <xf numFmtId="0" fontId="21" fillId="2" borderId="3" xfId="3" applyFont="1" applyFill="1" applyBorder="1" applyAlignment="1" applyProtection="1">
      <alignment horizontal="center" vertical="center"/>
      <protection locked="0"/>
    </xf>
    <xf numFmtId="0" fontId="21" fillId="2" borderId="4" xfId="3" applyFont="1" applyFill="1" applyBorder="1" applyAlignment="1" applyProtection="1">
      <alignment horizontal="center" vertical="center"/>
      <protection locked="0"/>
    </xf>
    <xf numFmtId="0" fontId="1" fillId="0" borderId="1" xfId="3" applyFont="1" applyBorder="1" applyAlignment="1">
      <alignment horizontal="left" vertical="center" wrapText="1"/>
    </xf>
    <xf numFmtId="0" fontId="2" fillId="0" borderId="2" xfId="3" applyFont="1" applyBorder="1" applyAlignment="1">
      <alignment horizontal="left"/>
    </xf>
    <xf numFmtId="1" fontId="13" fillId="2" borderId="7" xfId="3" applyNumberFormat="1" applyFont="1" applyFill="1" applyBorder="1" applyAlignment="1" applyProtection="1">
      <alignment horizontal="center" vertical="center"/>
      <protection locked="0"/>
    </xf>
    <xf numFmtId="1" fontId="13" fillId="2" borderId="8" xfId="3" applyNumberFormat="1" applyFont="1" applyFill="1" applyBorder="1" applyAlignment="1" applyProtection="1">
      <alignment horizontal="center" vertical="center"/>
      <protection locked="0"/>
    </xf>
    <xf numFmtId="0" fontId="2" fillId="0" borderId="2" xfId="3" applyFont="1" applyBorder="1" applyAlignment="1">
      <alignment horizontal="left" wrapText="1"/>
    </xf>
    <xf numFmtId="0" fontId="21" fillId="2" borderId="7" xfId="3" applyFont="1" applyFill="1" applyBorder="1" applyAlignment="1" applyProtection="1">
      <alignment horizontal="center" vertical="center"/>
      <protection locked="0"/>
    </xf>
    <xf numFmtId="0" fontId="21" fillId="2" borderId="8" xfId="3" applyFont="1" applyFill="1" applyBorder="1" applyAlignment="1" applyProtection="1">
      <alignment horizontal="center" vertical="center"/>
      <protection locked="0"/>
    </xf>
    <xf numFmtId="0" fontId="22" fillId="0" borderId="2" xfId="3" applyFont="1" applyBorder="1" applyAlignment="1">
      <alignment horizontal="center"/>
    </xf>
    <xf numFmtId="0" fontId="22" fillId="0" borderId="4" xfId="3" applyFont="1" applyBorder="1" applyAlignment="1">
      <alignment horizontal="center"/>
    </xf>
    <xf numFmtId="1" fontId="21" fillId="2" borderId="75" xfId="3" applyNumberFormat="1" applyFont="1" applyFill="1" applyBorder="1" applyAlignment="1" applyProtection="1">
      <alignment horizontal="center" vertical="center"/>
      <protection locked="0"/>
    </xf>
    <xf numFmtId="1" fontId="21" fillId="2" borderId="76" xfId="3" applyNumberFormat="1" applyFont="1" applyFill="1" applyBorder="1" applyAlignment="1" applyProtection="1">
      <alignment horizontal="center" vertical="center"/>
      <protection locked="0"/>
    </xf>
    <xf numFmtId="0" fontId="22" fillId="0" borderId="78" xfId="3" applyFont="1" applyBorder="1" applyAlignment="1">
      <alignment horizontal="center"/>
    </xf>
    <xf numFmtId="0" fontId="2" fillId="3" borderId="7" xfId="3" applyFont="1" applyFill="1" applyBorder="1" applyAlignment="1" applyProtection="1">
      <alignment horizontal="left" vertical="center" wrapText="1"/>
    </xf>
    <xf numFmtId="0" fontId="2" fillId="3" borderId="10" xfId="3" applyFont="1" applyFill="1" applyBorder="1" applyAlignment="1" applyProtection="1">
      <alignment horizontal="left" vertical="center" wrapText="1"/>
    </xf>
    <xf numFmtId="0" fontId="2" fillId="3" borderId="8" xfId="3" applyFont="1" applyFill="1" applyBorder="1" applyAlignment="1" applyProtection="1">
      <alignment horizontal="left" vertical="center" wrapText="1"/>
    </xf>
    <xf numFmtId="0" fontId="7" fillId="0" borderId="3" xfId="3" applyFont="1" applyBorder="1" applyAlignment="1" applyProtection="1">
      <protection locked="0"/>
    </xf>
    <xf numFmtId="0" fontId="7" fillId="0" borderId="4" xfId="3" applyFont="1" applyBorder="1" applyAlignment="1" applyProtection="1">
      <protection locked="0"/>
    </xf>
    <xf numFmtId="1" fontId="13" fillId="0" borderId="36" xfId="3" applyNumberFormat="1" applyFont="1" applyBorder="1" applyAlignment="1">
      <alignment horizontal="center"/>
    </xf>
    <xf numFmtId="1" fontId="13" fillId="0" borderId="37" xfId="3" applyNumberFormat="1" applyFont="1" applyBorder="1" applyAlignment="1">
      <alignment horizontal="center"/>
    </xf>
    <xf numFmtId="1" fontId="21" fillId="2" borderId="51" xfId="3" applyNumberFormat="1" applyFont="1" applyFill="1" applyBorder="1" applyAlignment="1" applyProtection="1">
      <alignment horizontal="center" vertical="center"/>
      <protection locked="0"/>
    </xf>
    <xf numFmtId="1" fontId="30" fillId="0" borderId="5" xfId="3" applyNumberFormat="1" applyFont="1" applyBorder="1" applyAlignment="1">
      <alignment horizontal="center" wrapText="1"/>
    </xf>
    <xf numFmtId="1" fontId="33" fillId="0" borderId="0" xfId="3" applyNumberFormat="1" applyBorder="1" applyAlignment="1">
      <alignment horizontal="center"/>
    </xf>
    <xf numFmtId="0" fontId="29" fillId="0" borderId="20" xfId="3" applyFont="1" applyBorder="1" applyAlignment="1">
      <alignment horizontal="center" vertical="center"/>
    </xf>
    <xf numFmtId="0" fontId="29" fillId="0" borderId="24" xfId="3" applyFont="1" applyBorder="1" applyAlignment="1">
      <alignment horizontal="center" vertical="center"/>
    </xf>
    <xf numFmtId="0" fontId="29" fillId="0" borderId="21" xfId="3" applyFont="1" applyBorder="1" applyAlignment="1">
      <alignment horizontal="center" vertical="center" wrapText="1"/>
    </xf>
    <xf numFmtId="1" fontId="4" fillId="0" borderId="20" xfId="3" applyNumberFormat="1" applyFont="1" applyBorder="1" applyAlignment="1">
      <alignment vertical="center" wrapText="1"/>
    </xf>
    <xf numFmtId="1" fontId="4" fillId="0" borderId="21" xfId="3" applyNumberFormat="1" applyFont="1" applyBorder="1" applyAlignment="1">
      <alignment vertical="center" wrapText="1"/>
    </xf>
    <xf numFmtId="1" fontId="4" fillId="0" borderId="5" xfId="3" applyNumberFormat="1" applyFont="1" applyBorder="1" applyAlignment="1">
      <alignment vertical="center" wrapText="1"/>
    </xf>
    <xf numFmtId="1" fontId="4" fillId="0" borderId="24" xfId="3" applyNumberFormat="1" applyFont="1" applyBorder="1" applyAlignment="1">
      <alignment vertical="center" wrapText="1"/>
    </xf>
    <xf numFmtId="1" fontId="13" fillId="5" borderId="5" xfId="3" applyNumberFormat="1" applyFont="1" applyFill="1" applyBorder="1" applyAlignment="1">
      <alignment horizontal="center" vertical="center"/>
    </xf>
    <xf numFmtId="1" fontId="13" fillId="5" borderId="22" xfId="3" applyNumberFormat="1" applyFont="1" applyFill="1" applyBorder="1" applyAlignment="1">
      <alignment horizontal="center" vertical="center"/>
    </xf>
    <xf numFmtId="1" fontId="1" fillId="0" borderId="20" xfId="3" applyNumberFormat="1" applyFont="1" applyBorder="1" applyAlignment="1">
      <alignment vertical="center"/>
    </xf>
    <xf numFmtId="1" fontId="1" fillId="0" borderId="21" xfId="3" applyNumberFormat="1" applyFont="1" applyBorder="1" applyAlignment="1">
      <alignment vertical="center"/>
    </xf>
    <xf numFmtId="1" fontId="1" fillId="0" borderId="24" xfId="3" applyNumberFormat="1" applyFont="1" applyBorder="1" applyAlignment="1">
      <alignment vertical="center"/>
    </xf>
    <xf numFmtId="1" fontId="13" fillId="5" borderId="19" xfId="3" applyNumberFormat="1" applyFont="1" applyFill="1" applyBorder="1" applyAlignment="1">
      <alignment horizontal="center" vertical="center"/>
    </xf>
    <xf numFmtId="1" fontId="4" fillId="0" borderId="2" xfId="3" applyNumberFormat="1" applyFont="1" applyBorder="1" applyAlignment="1">
      <alignment vertical="top" wrapText="1"/>
    </xf>
    <xf numFmtId="1" fontId="21" fillId="0" borderId="3" xfId="3" applyNumberFormat="1" applyFont="1" applyBorder="1" applyAlignment="1"/>
    <xf numFmtId="1" fontId="29" fillId="0" borderId="19" xfId="3" applyNumberFormat="1" applyFont="1" applyBorder="1" applyAlignment="1">
      <alignment vertical="center" wrapText="1"/>
    </xf>
    <xf numFmtId="1" fontId="21" fillId="0" borderId="12" xfId="3" applyNumberFormat="1" applyFont="1" applyBorder="1" applyAlignment="1">
      <alignment vertical="center"/>
    </xf>
    <xf numFmtId="1" fontId="21" fillId="0" borderId="22" xfId="3" applyNumberFormat="1" applyFont="1" applyBorder="1" applyAlignment="1">
      <alignment vertical="center"/>
    </xf>
    <xf numFmtId="1" fontId="21" fillId="0" borderId="23" xfId="3" applyNumberFormat="1" applyFont="1" applyBorder="1" applyAlignment="1">
      <alignment vertical="center"/>
    </xf>
    <xf numFmtId="0" fontId="1" fillId="0" borderId="0" xfId="3" applyFont="1" applyFill="1" applyBorder="1" applyAlignment="1" applyProtection="1">
      <alignment horizontal="center" vertical="center" wrapText="1"/>
    </xf>
    <xf numFmtId="1" fontId="4" fillId="0" borderId="20" xfId="3" applyNumberFormat="1" applyFont="1" applyBorder="1" applyAlignment="1" applyProtection="1">
      <alignment vertical="center" wrapText="1"/>
      <protection locked="0"/>
    </xf>
    <xf numFmtId="1" fontId="4" fillId="0" borderId="21" xfId="3" applyNumberFormat="1" applyFont="1" applyBorder="1" applyAlignment="1" applyProtection="1">
      <alignment vertical="center" wrapText="1"/>
      <protection locked="0"/>
    </xf>
    <xf numFmtId="1" fontId="4" fillId="0" borderId="24" xfId="3" applyNumberFormat="1" applyFont="1" applyBorder="1" applyAlignment="1" applyProtection="1">
      <alignment vertical="center" wrapText="1"/>
      <protection locked="0"/>
    </xf>
    <xf numFmtId="1" fontId="13" fillId="5" borderId="35" xfId="3" applyNumberFormat="1" applyFont="1" applyFill="1" applyBorder="1" applyAlignment="1" applyProtection="1">
      <alignment horizontal="center" vertical="center"/>
      <protection locked="0"/>
    </xf>
    <xf numFmtId="1" fontId="13" fillId="5" borderId="36" xfId="3" applyNumberFormat="1" applyFont="1" applyFill="1" applyBorder="1" applyAlignment="1" applyProtection="1">
      <alignment horizontal="center" vertical="center"/>
      <protection locked="0"/>
    </xf>
    <xf numFmtId="1" fontId="13" fillId="5" borderId="37" xfId="3" applyNumberFormat="1" applyFont="1" applyFill="1" applyBorder="1" applyAlignment="1" applyProtection="1">
      <alignment horizontal="center" vertical="center"/>
      <protection locked="0"/>
    </xf>
    <xf numFmtId="1" fontId="4" fillId="0" borderId="2" xfId="3" applyNumberFormat="1" applyFont="1" applyBorder="1" applyAlignment="1">
      <alignment vertical="center" wrapText="1"/>
    </xf>
    <xf numFmtId="1" fontId="21" fillId="0" borderId="3" xfId="3" applyNumberFormat="1" applyFont="1" applyBorder="1" applyAlignment="1">
      <alignment vertical="center"/>
    </xf>
    <xf numFmtId="0" fontId="1" fillId="0" borderId="20" xfId="3" applyFont="1" applyBorder="1" applyAlignment="1">
      <alignment vertical="center"/>
    </xf>
    <xf numFmtId="0" fontId="21" fillId="0" borderId="21" xfId="3" applyFont="1" applyBorder="1" applyAlignment="1">
      <alignment vertical="center"/>
    </xf>
    <xf numFmtId="1" fontId="1" fillId="0" borderId="20" xfId="3" applyNumberFormat="1" applyFont="1" applyBorder="1" applyAlignment="1" applyProtection="1">
      <alignment vertical="center"/>
      <protection locked="0"/>
    </xf>
    <xf numFmtId="1" fontId="1" fillId="0" borderId="21" xfId="3" applyNumberFormat="1" applyFont="1" applyBorder="1" applyAlignment="1" applyProtection="1">
      <alignment vertical="center"/>
      <protection locked="0"/>
    </xf>
    <xf numFmtId="1" fontId="1" fillId="0" borderId="24" xfId="3" applyNumberFormat="1" applyFont="1" applyBorder="1" applyAlignment="1" applyProtection="1">
      <alignment vertical="center"/>
      <protection locked="0"/>
    </xf>
    <xf numFmtId="1" fontId="21" fillId="4" borderId="7" xfId="3" applyNumberFormat="1" applyFont="1" applyFill="1" applyBorder="1" applyAlignment="1" applyProtection="1">
      <alignment horizontal="center"/>
    </xf>
    <xf numFmtId="1" fontId="21" fillId="4" borderId="8" xfId="3" applyNumberFormat="1" applyFont="1" applyFill="1" applyBorder="1" applyAlignment="1" applyProtection="1">
      <alignment horizontal="center"/>
    </xf>
    <xf numFmtId="1" fontId="21" fillId="0" borderId="21" xfId="3" applyNumberFormat="1" applyFont="1" applyBorder="1" applyAlignment="1">
      <alignment vertical="center"/>
    </xf>
    <xf numFmtId="1" fontId="21" fillId="0" borderId="24" xfId="3" applyNumberFormat="1" applyFont="1" applyBorder="1" applyAlignment="1">
      <alignment vertical="center"/>
    </xf>
    <xf numFmtId="0" fontId="29" fillId="0" borderId="19" xfId="3" applyFont="1" applyBorder="1" applyAlignment="1">
      <alignment vertical="center" wrapText="1"/>
    </xf>
    <xf numFmtId="0" fontId="33" fillId="0" borderId="12" xfId="3" applyBorder="1" applyAlignment="1">
      <alignment vertical="center"/>
    </xf>
    <xf numFmtId="0" fontId="33" fillId="0" borderId="22" xfId="3" applyBorder="1" applyAlignment="1">
      <alignment vertical="center"/>
    </xf>
    <xf numFmtId="0" fontId="33" fillId="0" borderId="23" xfId="3" applyBorder="1" applyAlignment="1">
      <alignment vertical="center"/>
    </xf>
    <xf numFmtId="1" fontId="2" fillId="0" borderId="31" xfId="3" applyNumberFormat="1" applyFont="1" applyBorder="1" applyAlignment="1">
      <alignment horizontal="center" vertical="center" wrapText="1"/>
    </xf>
    <xf numFmtId="1" fontId="4" fillId="0" borderId="19" xfId="3" applyNumberFormat="1" applyFont="1" applyBorder="1" applyAlignment="1">
      <alignment vertical="center" wrapText="1"/>
    </xf>
    <xf numFmtId="1" fontId="21" fillId="0" borderId="5" xfId="3" applyNumberFormat="1" applyFont="1" applyBorder="1" applyAlignment="1">
      <alignment vertical="center" wrapText="1"/>
    </xf>
    <xf numFmtId="1" fontId="21" fillId="0" borderId="22" xfId="3" applyNumberFormat="1" applyFont="1" applyBorder="1" applyAlignment="1">
      <alignment vertical="center" wrapText="1"/>
    </xf>
    <xf numFmtId="1" fontId="21" fillId="4" borderId="35" xfId="3" applyNumberFormat="1" applyFont="1" applyFill="1" applyBorder="1" applyAlignment="1">
      <alignment horizontal="center" vertical="center" wrapText="1"/>
    </xf>
    <xf numFmtId="1" fontId="21" fillId="4" borderId="36" xfId="3" applyNumberFormat="1" applyFont="1" applyFill="1" applyBorder="1" applyAlignment="1">
      <alignment horizontal="center" vertical="center" wrapText="1"/>
    </xf>
    <xf numFmtId="1" fontId="21" fillId="2" borderId="49" xfId="3" applyNumberFormat="1" applyFont="1" applyFill="1" applyBorder="1" applyAlignment="1" applyProtection="1">
      <alignment horizontal="center" vertical="center" wrapText="1"/>
      <protection locked="0"/>
    </xf>
    <xf numFmtId="0" fontId="7" fillId="0" borderId="3" xfId="3" applyFont="1" applyBorder="1" applyAlignment="1" applyProtection="1">
      <alignment horizontal="center"/>
      <protection locked="0"/>
    </xf>
    <xf numFmtId="0" fontId="7" fillId="0" borderId="4" xfId="3" applyFont="1" applyBorder="1" applyAlignment="1" applyProtection="1">
      <alignment horizontal="center"/>
      <protection locked="0"/>
    </xf>
    <xf numFmtId="1" fontId="1" fillId="0" borderId="20" xfId="3" applyNumberFormat="1" applyFont="1" applyBorder="1" applyAlignment="1">
      <alignment vertical="center" wrapText="1"/>
    </xf>
    <xf numFmtId="1" fontId="1" fillId="0" borderId="21" xfId="3" applyNumberFormat="1" applyFont="1" applyBorder="1" applyAlignment="1">
      <alignment vertical="center" wrapText="1"/>
    </xf>
    <xf numFmtId="1" fontId="1" fillId="0" borderId="24" xfId="3" applyNumberFormat="1" applyFont="1" applyBorder="1" applyAlignment="1">
      <alignment vertical="center" wrapText="1"/>
    </xf>
    <xf numFmtId="0" fontId="1" fillId="0" borderId="21" xfId="3" applyFont="1" applyBorder="1" applyAlignment="1">
      <alignment vertical="center"/>
    </xf>
    <xf numFmtId="0" fontId="1" fillId="0" borderId="24" xfId="3" applyFont="1" applyBorder="1" applyAlignment="1">
      <alignment vertical="center"/>
    </xf>
    <xf numFmtId="0" fontId="4" fillId="0" borderId="20" xfId="3" applyFont="1" applyBorder="1" applyAlignment="1">
      <alignment vertical="center" wrapText="1"/>
    </xf>
    <xf numFmtId="0" fontId="4" fillId="0" borderId="21" xfId="3" applyFont="1" applyBorder="1" applyAlignment="1">
      <alignment vertical="center" wrapText="1"/>
    </xf>
    <xf numFmtId="0" fontId="4" fillId="0" borderId="24" xfId="3" applyFont="1" applyBorder="1" applyAlignment="1">
      <alignment vertical="center" wrapText="1"/>
    </xf>
    <xf numFmtId="1" fontId="21" fillId="5" borderId="35" xfId="3" applyNumberFormat="1" applyFont="1" applyFill="1" applyBorder="1" applyAlignment="1">
      <alignment horizontal="center" vertical="center"/>
    </xf>
    <xf numFmtId="1" fontId="21" fillId="5" borderId="36" xfId="3" applyNumberFormat="1" applyFont="1" applyFill="1" applyBorder="1" applyAlignment="1">
      <alignment horizontal="center" vertical="center"/>
    </xf>
    <xf numFmtId="1" fontId="21" fillId="5" borderId="37" xfId="3" applyNumberFormat="1" applyFont="1" applyFill="1" applyBorder="1" applyAlignment="1">
      <alignment horizontal="center" vertical="center"/>
    </xf>
    <xf numFmtId="1" fontId="21" fillId="5" borderId="79" xfId="3" applyNumberFormat="1" applyFont="1" applyFill="1" applyBorder="1" applyAlignment="1">
      <alignment horizontal="center" vertical="center"/>
    </xf>
    <xf numFmtId="0" fontId="29" fillId="0" borderId="12" xfId="3" applyFont="1" applyBorder="1" applyAlignment="1">
      <alignment vertical="center" wrapText="1"/>
    </xf>
    <xf numFmtId="0" fontId="29" fillId="0" borderId="22" xfId="3" applyFont="1" applyBorder="1" applyAlignment="1">
      <alignment vertical="center" wrapText="1"/>
    </xf>
    <xf numFmtId="0" fontId="29" fillId="0" borderId="23" xfId="3" applyFont="1" applyBorder="1" applyAlignment="1">
      <alignment vertical="center" wrapText="1"/>
    </xf>
    <xf numFmtId="1" fontId="29" fillId="0" borderId="39" xfId="3" applyNumberFormat="1" applyFont="1" applyBorder="1" applyAlignment="1">
      <alignment horizontal="center" vertical="center" wrapText="1"/>
    </xf>
    <xf numFmtId="0" fontId="4" fillId="0" borderId="2" xfId="3" applyFont="1" applyBorder="1" applyAlignment="1">
      <alignment vertical="center" wrapText="1"/>
    </xf>
    <xf numFmtId="0" fontId="4" fillId="0" borderId="71" xfId="3" applyFont="1" applyBorder="1" applyAlignment="1">
      <alignment vertical="center" wrapText="1"/>
    </xf>
    <xf numFmtId="0" fontId="7" fillId="0" borderId="3" xfId="3" applyFont="1" applyBorder="1" applyAlignment="1"/>
    <xf numFmtId="0" fontId="7" fillId="0" borderId="4" xfId="3" applyFont="1" applyBorder="1" applyAlignment="1"/>
    <xf numFmtId="1" fontId="21" fillId="4" borderId="37" xfId="3" applyNumberFormat="1" applyFont="1" applyFill="1" applyBorder="1" applyAlignment="1">
      <alignment horizontal="center" vertical="center" wrapText="1"/>
    </xf>
    <xf numFmtId="0" fontId="1" fillId="0" borderId="20" xfId="3" applyFont="1" applyBorder="1" applyAlignment="1" applyProtection="1">
      <alignment vertical="center"/>
      <protection locked="0"/>
    </xf>
    <xf numFmtId="0" fontId="1" fillId="0" borderId="21" xfId="3" applyFont="1" applyBorder="1" applyAlignment="1" applyProtection="1">
      <alignment vertical="center"/>
      <protection locked="0"/>
    </xf>
    <xf numFmtId="0" fontId="1" fillId="0" borderId="24" xfId="3" applyFont="1" applyBorder="1" applyAlignment="1" applyProtection="1">
      <alignment vertical="center"/>
      <protection locked="0"/>
    </xf>
    <xf numFmtId="0" fontId="4" fillId="0" borderId="20" xfId="3" applyFont="1" applyBorder="1" applyAlignment="1" applyProtection="1">
      <alignment vertical="center" wrapText="1"/>
      <protection locked="0"/>
    </xf>
    <xf numFmtId="0" fontId="4" fillId="0" borderId="21" xfId="3" applyFont="1" applyBorder="1" applyAlignment="1" applyProtection="1">
      <alignment vertical="center" wrapText="1"/>
      <protection locked="0"/>
    </xf>
    <xf numFmtId="0" fontId="4" fillId="0" borderId="24" xfId="3" applyFont="1" applyBorder="1" applyAlignment="1" applyProtection="1">
      <alignment vertical="center" wrapText="1"/>
      <protection locked="0"/>
    </xf>
    <xf numFmtId="1" fontId="21" fillId="5" borderId="35" xfId="3" applyNumberFormat="1" applyFont="1" applyFill="1" applyBorder="1" applyAlignment="1" applyProtection="1">
      <alignment horizontal="center" vertical="center"/>
      <protection locked="0"/>
    </xf>
    <xf numFmtId="1" fontId="21" fillId="5" borderId="36" xfId="3" applyNumberFormat="1" applyFont="1" applyFill="1" applyBorder="1" applyAlignment="1" applyProtection="1">
      <alignment horizontal="center" vertical="center"/>
      <protection locked="0"/>
    </xf>
    <xf numFmtId="1" fontId="21" fillId="5" borderId="37" xfId="3" applyNumberFormat="1" applyFont="1" applyFill="1" applyBorder="1" applyAlignment="1" applyProtection="1">
      <alignment horizontal="center" vertical="center"/>
      <protection locked="0"/>
    </xf>
    <xf numFmtId="1" fontId="21" fillId="4" borderId="35" xfId="3" applyNumberFormat="1" applyFont="1" applyFill="1" applyBorder="1" applyAlignment="1">
      <alignment horizontal="center" vertical="center"/>
    </xf>
    <xf numFmtId="1" fontId="21" fillId="4" borderId="36" xfId="3" applyNumberFormat="1" applyFont="1" applyFill="1" applyBorder="1" applyAlignment="1">
      <alignment horizontal="center" vertical="center"/>
    </xf>
    <xf numFmtId="1" fontId="21" fillId="4" borderId="37" xfId="3" applyNumberFormat="1" applyFont="1" applyFill="1" applyBorder="1" applyAlignment="1">
      <alignment horizontal="center" vertical="center"/>
    </xf>
    <xf numFmtId="1" fontId="21" fillId="2" borderId="72" xfId="3" applyNumberFormat="1" applyFont="1" applyFill="1" applyBorder="1" applyAlignment="1" applyProtection="1">
      <alignment horizontal="center" vertical="center"/>
      <protection locked="0"/>
    </xf>
    <xf numFmtId="0" fontId="1" fillId="0" borderId="20" xfId="3" applyFont="1" applyBorder="1" applyAlignment="1">
      <alignment vertical="center" wrapText="1"/>
    </xf>
    <xf numFmtId="0" fontId="1" fillId="0" borderId="21" xfId="3" applyFont="1" applyBorder="1" applyAlignment="1">
      <alignment vertical="center" wrapText="1"/>
    </xf>
    <xf numFmtId="0" fontId="1" fillId="0" borderId="24" xfId="3" applyFont="1" applyBorder="1" applyAlignment="1">
      <alignment vertical="center" wrapText="1"/>
    </xf>
    <xf numFmtId="1" fontId="21" fillId="4" borderId="20" xfId="3" applyNumberFormat="1" applyFont="1" applyFill="1" applyBorder="1" applyAlignment="1">
      <alignment horizontal="center" vertical="center"/>
    </xf>
    <xf numFmtId="1" fontId="21" fillId="4" borderId="21" xfId="3" applyNumberFormat="1" applyFont="1" applyFill="1" applyBorder="1" applyAlignment="1">
      <alignment horizontal="center" vertical="center"/>
    </xf>
    <xf numFmtId="1" fontId="21" fillId="4" borderId="24" xfId="3" applyNumberFormat="1" applyFont="1" applyFill="1" applyBorder="1" applyAlignment="1">
      <alignment horizontal="center" vertical="center"/>
    </xf>
    <xf numFmtId="1" fontId="21" fillId="2" borderId="20" xfId="3" applyNumberFormat="1" applyFont="1" applyFill="1" applyBorder="1" applyAlignment="1" applyProtection="1">
      <alignment horizontal="center" vertical="center"/>
      <protection locked="0"/>
    </xf>
    <xf numFmtId="1" fontId="21" fillId="2" borderId="21" xfId="3" applyNumberFormat="1" applyFont="1" applyFill="1" applyBorder="1" applyAlignment="1" applyProtection="1">
      <alignment horizontal="center" vertical="center"/>
      <protection locked="0"/>
    </xf>
    <xf numFmtId="1" fontId="21" fillId="2" borderId="24" xfId="3" applyNumberFormat="1" applyFont="1" applyFill="1" applyBorder="1" applyAlignment="1" applyProtection="1">
      <alignment horizontal="center" vertical="center"/>
      <protection locked="0"/>
    </xf>
    <xf numFmtId="1" fontId="21" fillId="5" borderId="35" xfId="3" applyNumberFormat="1" applyFont="1" applyFill="1" applyBorder="1" applyAlignment="1">
      <alignment horizontal="center"/>
    </xf>
    <xf numFmtId="1" fontId="21" fillId="5" borderId="36" xfId="3" applyNumberFormat="1" applyFont="1" applyFill="1" applyBorder="1" applyAlignment="1">
      <alignment horizontal="center"/>
    </xf>
    <xf numFmtId="1" fontId="21" fillId="5" borderId="37" xfId="3" applyNumberFormat="1" applyFont="1" applyFill="1" applyBorder="1" applyAlignment="1">
      <alignment horizontal="center"/>
    </xf>
    <xf numFmtId="0" fontId="2" fillId="0" borderId="20" xfId="3" applyFont="1" applyBorder="1" applyAlignment="1" applyProtection="1">
      <alignment horizontal="center" vertical="center" wrapText="1"/>
      <protection locked="0"/>
    </xf>
    <xf numFmtId="0" fontId="2" fillId="0" borderId="21" xfId="3" applyFont="1" applyBorder="1" applyAlignment="1" applyProtection="1">
      <alignment horizontal="center" vertical="center" wrapText="1"/>
      <protection locked="0"/>
    </xf>
    <xf numFmtId="0" fontId="2" fillId="0" borderId="24" xfId="3" applyFont="1" applyBorder="1" applyAlignment="1" applyProtection="1">
      <alignment horizontal="center" vertical="center" wrapText="1"/>
      <protection locked="0"/>
    </xf>
    <xf numFmtId="1" fontId="21" fillId="2" borderId="11" xfId="3" applyNumberFormat="1" applyFont="1" applyFill="1" applyBorder="1" applyAlignment="1" applyProtection="1">
      <alignment horizontal="center" vertical="center"/>
      <protection locked="0"/>
    </xf>
    <xf numFmtId="1" fontId="21" fillId="2" borderId="56" xfId="3" applyNumberFormat="1" applyFont="1" applyFill="1" applyBorder="1" applyAlignment="1" applyProtection="1">
      <alignment horizontal="center" vertical="center"/>
      <protection locked="0"/>
    </xf>
    <xf numFmtId="1" fontId="21" fillId="2" borderId="57" xfId="3" applyNumberFormat="1" applyFont="1" applyFill="1" applyBorder="1" applyAlignment="1" applyProtection="1">
      <alignment horizontal="center" vertical="center"/>
      <protection locked="0"/>
    </xf>
    <xf numFmtId="0" fontId="2" fillId="0" borderId="26" xfId="3" applyFont="1" applyBorder="1" applyAlignment="1" applyProtection="1">
      <alignment horizontal="center" vertical="center" wrapText="1"/>
      <protection locked="0"/>
    </xf>
    <xf numFmtId="0" fontId="1" fillId="0" borderId="2" xfId="3" applyFont="1" applyBorder="1" applyAlignment="1">
      <alignment horizontal="left" vertical="center" wrapText="1"/>
    </xf>
    <xf numFmtId="0" fontId="1" fillId="0" borderId="71" xfId="3" applyFont="1" applyBorder="1" applyAlignment="1">
      <alignment horizontal="left" vertical="center" wrapText="1"/>
    </xf>
    <xf numFmtId="1" fontId="21" fillId="2" borderId="7" xfId="3" applyNumberFormat="1" applyFont="1" applyFill="1" applyBorder="1" applyAlignment="1" applyProtection="1">
      <alignment horizontal="center"/>
      <protection locked="0"/>
    </xf>
    <xf numFmtId="1" fontId="21" fillId="2" borderId="8" xfId="3" applyNumberFormat="1" applyFont="1" applyFill="1" applyBorder="1" applyAlignment="1" applyProtection="1">
      <alignment horizontal="center"/>
      <protection locked="0"/>
    </xf>
    <xf numFmtId="0" fontId="1" fillId="0" borderId="4" xfId="3" applyFont="1" applyBorder="1" applyAlignment="1">
      <alignment horizontal="left" vertical="center" wrapText="1"/>
    </xf>
    <xf numFmtId="1" fontId="30" fillId="0" borderId="60" xfId="3" applyNumberFormat="1" applyFont="1" applyBorder="1" applyAlignment="1">
      <alignment horizontal="center" vertical="center" wrapText="1"/>
    </xf>
    <xf numFmtId="1" fontId="30" fillId="0" borderId="61" xfId="3" applyNumberFormat="1" applyFont="1" applyBorder="1" applyAlignment="1">
      <alignment horizontal="center" vertical="center" wrapText="1"/>
    </xf>
    <xf numFmtId="0" fontId="1" fillId="0" borderId="4" xfId="3" applyFont="1" applyBorder="1" applyAlignment="1">
      <alignment horizontal="left" vertical="center"/>
    </xf>
    <xf numFmtId="0" fontId="21" fillId="2" borderId="2" xfId="3" applyFont="1" applyFill="1" applyBorder="1" applyAlignment="1" applyProtection="1">
      <alignment horizontal="center"/>
      <protection locked="0"/>
    </xf>
    <xf numFmtId="0" fontId="21" fillId="2" borderId="4" xfId="3" applyFont="1" applyFill="1" applyBorder="1" applyAlignment="1" applyProtection="1">
      <alignment horizontal="center"/>
      <protection locked="0"/>
    </xf>
    <xf numFmtId="0" fontId="3" fillId="0" borderId="67" xfId="3" applyFont="1" applyBorder="1" applyAlignment="1">
      <alignment horizontal="center" wrapText="1"/>
    </xf>
    <xf numFmtId="0" fontId="3" fillId="0" borderId="68" xfId="3" applyFont="1" applyBorder="1" applyAlignment="1">
      <alignment horizontal="center" wrapText="1"/>
    </xf>
    <xf numFmtId="1" fontId="30" fillId="0" borderId="5" xfId="3" applyNumberFormat="1" applyFont="1" applyBorder="1" applyAlignment="1">
      <alignment horizontal="center" vertical="center" wrapText="1"/>
    </xf>
    <xf numFmtId="1" fontId="33" fillId="0" borderId="0" xfId="3" applyNumberFormat="1" applyBorder="1" applyAlignment="1">
      <alignment horizontal="center" vertical="center"/>
    </xf>
    <xf numFmtId="0" fontId="21" fillId="2" borderId="3" xfId="3" applyFont="1" applyFill="1" applyBorder="1" applyAlignment="1" applyProtection="1">
      <alignment horizontal="center"/>
      <protection locked="0"/>
    </xf>
    <xf numFmtId="0" fontId="21" fillId="2" borderId="22" xfId="3" applyFont="1" applyFill="1" applyBorder="1" applyAlignment="1" applyProtection="1">
      <alignment horizontal="center"/>
      <protection locked="0"/>
    </xf>
    <xf numFmtId="0" fontId="21" fillId="2" borderId="23" xfId="3" applyFont="1" applyFill="1" applyBorder="1" applyAlignment="1" applyProtection="1">
      <alignment horizontal="center"/>
      <protection locked="0"/>
    </xf>
    <xf numFmtId="0" fontId="36" fillId="0" borderId="67" xfId="3" applyFont="1" applyBorder="1" applyAlignment="1">
      <alignment horizontal="center" vertical="center" wrapText="1"/>
    </xf>
    <xf numFmtId="0" fontId="36" fillId="0" borderId="68" xfId="3" applyFont="1" applyBorder="1" applyAlignment="1">
      <alignment horizontal="center" vertical="center" wrapText="1"/>
    </xf>
    <xf numFmtId="0" fontId="37" fillId="9" borderId="5" xfId="3" applyFont="1" applyFill="1" applyBorder="1" applyAlignment="1">
      <alignment horizontal="center" vertical="center"/>
    </xf>
    <xf numFmtId="0" fontId="37" fillId="9" borderId="0" xfId="3" applyFont="1" applyFill="1" applyBorder="1" applyAlignment="1">
      <alignment horizontal="center" vertical="center"/>
    </xf>
    <xf numFmtId="0" fontId="33" fillId="0" borderId="2" xfId="3" applyBorder="1" applyAlignment="1">
      <alignment horizontal="left"/>
    </xf>
    <xf numFmtId="1" fontId="21" fillId="2" borderId="7" xfId="3" applyNumberFormat="1" applyFont="1" applyFill="1" applyBorder="1" applyAlignment="1" applyProtection="1">
      <alignment horizontal="center" vertical="center"/>
      <protection locked="0"/>
    </xf>
    <xf numFmtId="1" fontId="21" fillId="2" borderId="8" xfId="3" applyNumberFormat="1" applyFont="1" applyFill="1" applyBorder="1" applyAlignment="1" applyProtection="1">
      <alignment horizontal="center" vertical="center"/>
      <protection locked="0"/>
    </xf>
    <xf numFmtId="0" fontId="21" fillId="0" borderId="24" xfId="3" applyFont="1" applyBorder="1" applyAlignment="1">
      <alignment vertical="center"/>
    </xf>
    <xf numFmtId="1" fontId="21" fillId="0" borderId="36" xfId="3" applyNumberFormat="1" applyFont="1" applyBorder="1" applyAlignment="1">
      <alignment horizontal="center"/>
    </xf>
    <xf numFmtId="1" fontId="21" fillId="0" borderId="37" xfId="3" applyNumberFormat="1" applyFont="1" applyBorder="1" applyAlignment="1">
      <alignment horizontal="center"/>
    </xf>
    <xf numFmtId="0" fontId="4" fillId="0" borderId="19" xfId="3" applyFont="1" applyBorder="1" applyAlignment="1">
      <alignment vertical="center" wrapText="1"/>
    </xf>
    <xf numFmtId="0" fontId="21" fillId="0" borderId="5" xfId="3" applyFont="1" applyBorder="1" applyAlignment="1">
      <alignment vertical="center" wrapText="1"/>
    </xf>
    <xf numFmtId="0" fontId="21" fillId="0" borderId="22" xfId="3" applyFont="1" applyBorder="1" applyAlignment="1">
      <alignment vertical="center" wrapText="1"/>
    </xf>
    <xf numFmtId="1" fontId="21" fillId="4" borderId="0" xfId="3" applyNumberFormat="1" applyFont="1" applyFill="1" applyBorder="1" applyAlignment="1">
      <alignment horizontal="center" vertical="center"/>
    </xf>
    <xf numFmtId="1" fontId="21" fillId="4" borderId="32" xfId="3" applyNumberFormat="1" applyFont="1" applyFill="1" applyBorder="1" applyAlignment="1">
      <alignment horizontal="center" vertical="center"/>
    </xf>
    <xf numFmtId="0" fontId="21" fillId="0" borderId="71" xfId="3" applyFont="1" applyBorder="1" applyAlignment="1">
      <alignment vertical="center"/>
    </xf>
    <xf numFmtId="0" fontId="21" fillId="0" borderId="12" xfId="3" applyFont="1" applyBorder="1" applyAlignment="1">
      <alignment vertical="center"/>
    </xf>
    <xf numFmtId="0" fontId="21" fillId="0" borderId="22" xfId="3" applyFont="1" applyBorder="1" applyAlignment="1">
      <alignment vertical="center"/>
    </xf>
    <xf numFmtId="0" fontId="21" fillId="0" borderId="23" xfId="3" applyFont="1" applyBorder="1" applyAlignment="1">
      <alignment vertical="center"/>
    </xf>
    <xf numFmtId="0" fontId="4" fillId="0" borderId="5" xfId="3" applyFont="1" applyBorder="1" applyAlignment="1">
      <alignment vertical="center" wrapText="1"/>
    </xf>
    <xf numFmtId="1" fontId="21" fillId="5" borderId="5" xfId="3" applyNumberFormat="1" applyFont="1" applyFill="1" applyBorder="1" applyAlignment="1">
      <alignment horizontal="center" vertical="center"/>
    </xf>
    <xf numFmtId="1" fontId="21" fillId="5" borderId="22" xfId="3" applyNumberFormat="1" applyFont="1" applyFill="1" applyBorder="1" applyAlignment="1">
      <alignment horizontal="center" vertical="center"/>
    </xf>
    <xf numFmtId="1" fontId="21" fillId="5" borderId="19" xfId="3" applyNumberFormat="1" applyFont="1" applyFill="1" applyBorder="1" applyAlignment="1">
      <alignment horizontal="center" vertical="center"/>
    </xf>
    <xf numFmtId="0" fontId="1" fillId="0" borderId="20" xfId="3" applyFont="1" applyBorder="1" applyAlignment="1">
      <alignment horizontal="center" vertical="center"/>
    </xf>
    <xf numFmtId="0" fontId="1" fillId="0" borderId="21" xfId="3" applyFont="1" applyBorder="1" applyAlignment="1">
      <alignment horizontal="center" vertical="center"/>
    </xf>
    <xf numFmtId="0" fontId="1" fillId="0" borderId="24" xfId="3" applyFont="1" applyBorder="1" applyAlignment="1">
      <alignment horizontal="center" vertical="center"/>
    </xf>
    <xf numFmtId="0" fontId="4" fillId="0" borderId="20" xfId="3" applyFont="1" applyBorder="1" applyAlignment="1">
      <alignment horizontal="left" vertical="center"/>
    </xf>
    <xf numFmtId="0" fontId="4" fillId="0" borderId="21" xfId="3" applyFont="1" applyBorder="1" applyAlignment="1">
      <alignment horizontal="left" vertical="center"/>
    </xf>
    <xf numFmtId="0" fontId="4" fillId="0" borderId="24" xfId="3" applyFont="1" applyBorder="1" applyAlignment="1">
      <alignment horizontal="left" vertical="center"/>
    </xf>
    <xf numFmtId="0" fontId="7" fillId="10" borderId="20" xfId="3" applyFont="1" applyFill="1" applyBorder="1" applyAlignment="1" applyProtection="1">
      <alignment horizontal="center" vertical="center"/>
      <protection locked="0"/>
    </xf>
    <xf numFmtId="0" fontId="7" fillId="10" borderId="21" xfId="3" applyFont="1" applyFill="1" applyBorder="1" applyAlignment="1" applyProtection="1">
      <alignment horizontal="center" vertical="center"/>
      <protection locked="0"/>
    </xf>
    <xf numFmtId="0" fontId="7" fillId="10" borderId="24" xfId="3" applyFont="1" applyFill="1" applyBorder="1" applyAlignment="1" applyProtection="1">
      <alignment horizontal="center" vertical="center"/>
      <protection locked="0"/>
    </xf>
    <xf numFmtId="1" fontId="38" fillId="0" borderId="5" xfId="3" applyNumberFormat="1" applyFont="1" applyBorder="1" applyAlignment="1">
      <alignment horizontal="center" wrapText="1"/>
    </xf>
    <xf numFmtId="1" fontId="21" fillId="0" borderId="0" xfId="3" applyNumberFormat="1" applyFont="1" applyBorder="1" applyAlignment="1">
      <alignment horizontal="center"/>
    </xf>
    <xf numFmtId="0" fontId="21" fillId="10" borderId="2" xfId="3" applyFont="1" applyFill="1" applyBorder="1" applyAlignment="1" applyProtection="1">
      <alignment horizontal="center" vertical="center"/>
      <protection locked="0"/>
    </xf>
    <xf numFmtId="0" fontId="21" fillId="10" borderId="3" xfId="3" applyFont="1" applyFill="1" applyBorder="1" applyAlignment="1" applyProtection="1">
      <alignment horizontal="center" vertical="center"/>
      <protection locked="0"/>
    </xf>
    <xf numFmtId="0" fontId="21" fillId="10" borderId="4" xfId="3" applyFont="1" applyFill="1" applyBorder="1" applyAlignment="1" applyProtection="1">
      <alignment horizontal="center" vertical="center"/>
      <protection locked="0"/>
    </xf>
    <xf numFmtId="0" fontId="21" fillId="10" borderId="2" xfId="3" applyFont="1" applyFill="1" applyBorder="1" applyAlignment="1" applyProtection="1">
      <alignment horizontal="left" vertical="center"/>
      <protection locked="0"/>
    </xf>
    <xf numFmtId="0" fontId="33" fillId="10" borderId="3" xfId="3" applyFill="1" applyBorder="1" applyAlignment="1">
      <alignment horizontal="left" vertical="center"/>
    </xf>
    <xf numFmtId="0" fontId="33" fillId="10" borderId="4" xfId="3" applyFill="1" applyBorder="1" applyAlignment="1">
      <alignment horizontal="left" vertical="center"/>
    </xf>
    <xf numFmtId="0" fontId="33" fillId="10" borderId="4" xfId="3" applyFill="1" applyBorder="1" applyAlignment="1">
      <alignment horizontal="center"/>
    </xf>
    <xf numFmtId="0" fontId="33" fillId="10" borderId="3" xfId="3" applyFill="1" applyBorder="1" applyAlignment="1">
      <alignment horizontal="center"/>
    </xf>
    <xf numFmtId="0" fontId="22" fillId="0" borderId="22" xfId="3" applyFont="1" applyBorder="1" applyAlignment="1">
      <alignment horizontal="center"/>
    </xf>
    <xf numFmtId="0" fontId="22" fillId="0" borderId="23" xfId="3" applyFont="1" applyBorder="1" applyAlignment="1">
      <alignment horizontal="center"/>
    </xf>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colors>
    <mruColors>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ec.europa.eu/food/safety/docs/cs_vet-med-residues_control_sampling_levels_freq_jme.pdf" TargetMode="External"/></Relationships>
</file>

<file path=xl/drawings/drawing1.xml><?xml version="1.0" encoding="utf-8"?>
<xdr:wsDr xmlns:xdr="http://schemas.openxmlformats.org/drawingml/2006/spreadsheetDrawing" xmlns:a="http://schemas.openxmlformats.org/drawingml/2006/main">
  <xdr:twoCellAnchor>
    <xdr:from>
      <xdr:col>0</xdr:col>
      <xdr:colOff>76200</xdr:colOff>
      <xdr:row>264</xdr:row>
      <xdr:rowOff>28575</xdr:rowOff>
    </xdr:from>
    <xdr:to>
      <xdr:col>13</xdr:col>
      <xdr:colOff>95250</xdr:colOff>
      <xdr:row>285</xdr:row>
      <xdr:rowOff>89540</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76200" y="36128325"/>
          <a:ext cx="14830425" cy="306134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each year for all kinds of residues and substances must at least equal 0,4 % of the bovines slaughtered the previous year, with the following breakdown:</a:t>
          </a:r>
        </a:p>
        <a:p>
          <a:pPr algn="l" rtl="0">
            <a:defRPr sz="1000"/>
          </a:pPr>
          <a:r>
            <a:rPr lang="es-UY" sz="1100" b="1" i="1" u="none" strike="noStrike" baseline="0">
              <a:solidFill>
                <a:srgbClr val="000000"/>
              </a:solidFill>
              <a:latin typeface="Arial"/>
              <a:cs typeface="Arial"/>
            </a:rPr>
            <a:t>Group A: 0,25 % divided as follows:</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 one half of the samples are to be taken from live animals on the holding; (by derogation, 25 % of samples analysed for the research of Group A 5 substances can be taken from appropriate material (feedingstuffs, drinking water, etc.))</a:t>
          </a:r>
        </a:p>
        <a:p>
          <a:pPr algn="l" rtl="0">
            <a:defRPr sz="1000"/>
          </a:pPr>
          <a:r>
            <a:rPr lang="es-UY" sz="1100" b="0" i="0" u="none" strike="noStrike" baseline="0">
              <a:solidFill>
                <a:srgbClr val="000000"/>
              </a:solidFill>
              <a:latin typeface="Arial"/>
              <a:cs typeface="Arial"/>
            </a:rPr>
            <a:t>- one half of the samples are to be taken at the slaughterhouse. </a:t>
          </a:r>
        </a:p>
        <a:p>
          <a:pPr algn="l" rtl="0">
            <a:defRPr sz="1000"/>
          </a:pPr>
          <a:r>
            <a:rPr lang="es-UY" sz="1100" b="0" i="0" u="none" strike="noStrike" baseline="0">
              <a:solidFill>
                <a:srgbClr val="000000"/>
              </a:solidFill>
              <a:latin typeface="Arial"/>
              <a:cs typeface="Arial"/>
            </a:rPr>
            <a:t>• Each sub-group in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 The balance must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0,15 % divided as follows: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must be allocated according to the situation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with half being taken on-farm and half at slaughterhouse.  - Of the samples to be tested for Group B, 40% of these have been allocated to Group B1, 50% to Group B2 and 10% to Group B3.</a:t>
          </a:r>
          <a:endParaRPr lang="es-UY"/>
        </a:p>
      </xdr:txBody>
    </xdr:sp>
    <xdr:clientData/>
  </xdr:twoCellAnchor>
  <xdr:twoCellAnchor>
    <xdr:from>
      <xdr:col>4</xdr:col>
      <xdr:colOff>22860</xdr:colOff>
      <xdr:row>6</xdr:row>
      <xdr:rowOff>274320</xdr:rowOff>
    </xdr:from>
    <xdr:to>
      <xdr:col>5</xdr:col>
      <xdr:colOff>434340</xdr:colOff>
      <xdr:row>6</xdr:row>
      <xdr:rowOff>274320</xdr:rowOff>
    </xdr:to>
    <xdr:sp macro="" textlink="">
      <xdr:nvSpPr>
        <xdr:cNvPr id="3" name="Line 2">
          <a:extLst>
            <a:ext uri="{FF2B5EF4-FFF2-40B4-BE49-F238E27FC236}">
              <a16:creationId xmlns="" xmlns:a16="http://schemas.microsoft.com/office/drawing/2014/main" id="{00000000-0008-0000-0100-000003000000}"/>
            </a:ext>
          </a:extLst>
        </xdr:cNvPr>
        <xdr:cNvSpPr>
          <a:spLocks noChangeShapeType="1"/>
        </xdr:cNvSpPr>
      </xdr:nvSpPr>
      <xdr:spPr bwMode="auto">
        <a:xfrm flipH="1">
          <a:off x="3975735" y="1674495"/>
          <a:ext cx="1173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122</xdr:row>
      <xdr:rowOff>28575</xdr:rowOff>
    </xdr:from>
    <xdr:to>
      <xdr:col>13</xdr:col>
      <xdr:colOff>95250</xdr:colOff>
      <xdr:row>143</xdr:row>
      <xdr:rowOff>104775</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76200" y="18297525"/>
          <a:ext cx="13382625" cy="3076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100" b="0" i="0" u="none" strike="noStrike" baseline="0">
              <a:solidFill>
                <a:srgbClr val="000000"/>
              </a:solidFill>
              <a:latin typeface="Arial"/>
              <a:cs typeface="Arial"/>
            </a:rPr>
            <a:t>The minimum number of animals to be checked each year for all kinds of residues and substances must at least equal 0,4 % of the bovines slaughtered the previous year, with the following breakdown:</a:t>
          </a:r>
        </a:p>
        <a:p>
          <a:pPr algn="l" rtl="0">
            <a:defRPr sz="1000"/>
          </a:pPr>
          <a:r>
            <a:rPr lang="en-GB" sz="1100" b="1" i="1" u="none" strike="noStrike" baseline="0">
              <a:solidFill>
                <a:srgbClr val="000000"/>
              </a:solidFill>
              <a:latin typeface="Arial"/>
              <a:cs typeface="Arial"/>
            </a:rPr>
            <a:t>Group A: 0,25 % divided as follows:</a:t>
          </a: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 one half of the samples are to be taken from live animals on the holding; (by derogation, 25 % of samples analysed for the research of Group A 5 substances can be taken from appropriate material (feedingstuffs, drinking water, etc.))</a:t>
          </a:r>
        </a:p>
        <a:p>
          <a:pPr algn="l" rtl="0">
            <a:defRPr sz="1000"/>
          </a:pPr>
          <a:r>
            <a:rPr lang="en-GB" sz="1100" b="0" i="0" u="none" strike="noStrike" baseline="0">
              <a:solidFill>
                <a:srgbClr val="000000"/>
              </a:solidFill>
              <a:latin typeface="Arial"/>
              <a:cs typeface="Arial"/>
            </a:rPr>
            <a:t>- one half of the samples are to be taken at the slaughterhouse. </a:t>
          </a:r>
        </a:p>
        <a:p>
          <a:pPr algn="l" rtl="0">
            <a:defRPr sz="1000"/>
          </a:pPr>
          <a:r>
            <a:rPr lang="en-GB" sz="1100" b="0" i="0" u="none" strike="noStrike" baseline="0">
              <a:solidFill>
                <a:srgbClr val="000000"/>
              </a:solidFill>
              <a:latin typeface="Arial"/>
              <a:cs typeface="Arial"/>
            </a:rPr>
            <a:t>• Each sub-group in Group A must be checked each year using a minimum of 5 % of the total number of samples to be collected for Group A.</a:t>
          </a:r>
        </a:p>
        <a:p>
          <a:pPr algn="l" rtl="0">
            <a:defRPr sz="1000"/>
          </a:pPr>
          <a:r>
            <a:rPr lang="en-GB" sz="1100" b="0" i="0" u="none" strike="noStrike" baseline="0">
              <a:solidFill>
                <a:srgbClr val="000000"/>
              </a:solidFill>
              <a:latin typeface="Arial"/>
              <a:cs typeface="Arial"/>
            </a:rPr>
            <a:t>• The balance must be allocated according to the experience and background information of the country.</a:t>
          </a:r>
        </a:p>
        <a:p>
          <a:pPr algn="l" rtl="0">
            <a:defRPr sz="1000"/>
          </a:pPr>
          <a:r>
            <a:rPr lang="en-GB" sz="1100" b="1" i="1" u="none" strike="noStrike" baseline="0">
              <a:solidFill>
                <a:srgbClr val="000000"/>
              </a:solidFill>
              <a:latin typeface="Arial"/>
              <a:cs typeface="Arial"/>
            </a:rPr>
            <a:t>Group B: 0,15 % divided as follows: </a:t>
          </a: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30 % of the samples must be checked for Group B 1 substances.</a:t>
          </a:r>
        </a:p>
        <a:p>
          <a:pPr algn="l" rtl="0">
            <a:defRPr sz="1000"/>
          </a:pPr>
          <a:r>
            <a:rPr lang="en-GB" sz="1100" b="0" i="0" u="none" strike="noStrike" baseline="0">
              <a:solidFill>
                <a:srgbClr val="000000"/>
              </a:solidFill>
              <a:latin typeface="Arial"/>
              <a:cs typeface="Arial"/>
            </a:rPr>
            <a:t>30 % of the samples must be checked for Group B 2 substances.</a:t>
          </a:r>
        </a:p>
        <a:p>
          <a:pPr algn="l" rtl="0">
            <a:defRPr sz="1000"/>
          </a:pPr>
          <a:r>
            <a:rPr lang="en-GB" sz="1100" b="0" i="0" u="none" strike="noStrike" baseline="0">
              <a:solidFill>
                <a:srgbClr val="000000"/>
              </a:solidFill>
              <a:latin typeface="Arial"/>
              <a:cs typeface="Arial"/>
            </a:rPr>
            <a:t>10 % of the samples must be checked for Group B 3 substances.</a:t>
          </a:r>
        </a:p>
        <a:p>
          <a:pPr algn="l" rtl="0">
            <a:defRPr sz="1000"/>
          </a:pPr>
          <a:r>
            <a:rPr lang="en-GB" sz="1100" b="0" i="0" u="none" strike="noStrike" baseline="0">
              <a:solidFill>
                <a:srgbClr val="000000"/>
              </a:solidFill>
              <a:latin typeface="Arial"/>
              <a:cs typeface="Arial"/>
            </a:rPr>
            <a:t>The balance must be allocated according to the situation of the country.</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with half being taken on-farm and half at slaughterhouse.  - Of the samples to be tested for Group B, 40% of these have been allocated to Group B1, 50% to Group B2 and 10% to Group B3.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237</xdr:row>
      <xdr:rowOff>0</xdr:rowOff>
    </xdr:from>
    <xdr:to>
      <xdr:col>12</xdr:col>
      <xdr:colOff>26671</xdr:colOff>
      <xdr:row>257</xdr:row>
      <xdr:rowOff>49532</xdr:rowOff>
    </xdr:to>
    <xdr:sp macro="" textlink="">
      <xdr:nvSpPr>
        <xdr:cNvPr id="2" name="Text Box 1">
          <a:extLst>
            <a:ext uri="{FF2B5EF4-FFF2-40B4-BE49-F238E27FC236}">
              <a16:creationId xmlns="" xmlns:a16="http://schemas.microsoft.com/office/drawing/2014/main" id="{00000000-0008-0000-0200-000002000000}"/>
            </a:ext>
          </a:extLst>
        </xdr:cNvPr>
        <xdr:cNvSpPr txBox="1">
          <a:spLocks noChangeArrowheads="1"/>
        </xdr:cNvSpPr>
      </xdr:nvSpPr>
      <xdr:spPr bwMode="auto">
        <a:xfrm>
          <a:off x="771525" y="33327975"/>
          <a:ext cx="12828271"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twoCellAnchor>
    <xdr:from>
      <xdr:col>1</xdr:col>
      <xdr:colOff>9525</xdr:colOff>
      <xdr:row>237</xdr:row>
      <xdr:rowOff>0</xdr:rowOff>
    </xdr:from>
    <xdr:to>
      <xdr:col>12</xdr:col>
      <xdr:colOff>26671</xdr:colOff>
      <xdr:row>257</xdr:row>
      <xdr:rowOff>49532</xdr:rowOff>
    </xdr:to>
    <xdr:sp macro="" textlink="">
      <xdr:nvSpPr>
        <xdr:cNvPr id="3" name="Text Box 1">
          <a:extLst>
            <a:ext uri="{FF2B5EF4-FFF2-40B4-BE49-F238E27FC236}">
              <a16:creationId xmlns="" xmlns:a16="http://schemas.microsoft.com/office/drawing/2014/main" id="{00000000-0008-0000-0200-000004000000}"/>
            </a:ext>
          </a:extLst>
        </xdr:cNvPr>
        <xdr:cNvSpPr txBox="1">
          <a:spLocks noChangeArrowheads="1"/>
        </xdr:cNvSpPr>
      </xdr:nvSpPr>
      <xdr:spPr bwMode="auto">
        <a:xfrm>
          <a:off x="771525" y="33327975"/>
          <a:ext cx="12828271"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twoCellAnchor>
    <xdr:from>
      <xdr:col>5</xdr:col>
      <xdr:colOff>157162</xdr:colOff>
      <xdr:row>6</xdr:row>
      <xdr:rowOff>288131</xdr:rowOff>
    </xdr:from>
    <xdr:to>
      <xdr:col>5</xdr:col>
      <xdr:colOff>1582102</xdr:colOff>
      <xdr:row>6</xdr:row>
      <xdr:rowOff>288131</xdr:rowOff>
    </xdr:to>
    <xdr:sp macro="" textlink="">
      <xdr:nvSpPr>
        <xdr:cNvPr id="4" name="Line 3">
          <a:extLst>
            <a:ext uri="{FF2B5EF4-FFF2-40B4-BE49-F238E27FC236}">
              <a16:creationId xmlns="" xmlns:a16="http://schemas.microsoft.com/office/drawing/2014/main" id="{00000000-0008-0000-0200-000005000000}"/>
            </a:ext>
          </a:extLst>
        </xdr:cNvPr>
        <xdr:cNvSpPr>
          <a:spLocks noChangeShapeType="1"/>
        </xdr:cNvSpPr>
      </xdr:nvSpPr>
      <xdr:spPr bwMode="auto">
        <a:xfrm flipH="1">
          <a:off x="4719637" y="1688306"/>
          <a:ext cx="14249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171</xdr:row>
      <xdr:rowOff>11431</xdr:rowOff>
    </xdr:from>
    <xdr:to>
      <xdr:col>13</xdr:col>
      <xdr:colOff>9525</xdr:colOff>
      <xdr:row>184</xdr:row>
      <xdr:rowOff>137585</xdr:rowOff>
    </xdr:to>
    <xdr:sp macro="" textlink="">
      <xdr:nvSpPr>
        <xdr:cNvPr id="2" name="Text Box 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62000" y="24176356"/>
          <a:ext cx="13839825" cy="2564554"/>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annual </a:t>
          </a:r>
          <a:r>
            <a:rPr lang="es-UY" sz="1100" b="1" i="0" u="none" strike="noStrike" baseline="0">
              <a:solidFill>
                <a:srgbClr val="000000"/>
              </a:solidFill>
              <a:latin typeface="Arial"/>
              <a:cs typeface="Arial"/>
            </a:rPr>
            <a:t>number of samples</a:t>
          </a:r>
          <a:r>
            <a:rPr lang="es-UY" sz="1100" b="0" i="0" u="none" strike="noStrike" baseline="0">
              <a:solidFill>
                <a:srgbClr val="000000"/>
              </a:solidFill>
              <a:latin typeface="Arial"/>
              <a:cs typeface="Arial"/>
            </a:rPr>
            <a:t> is </a:t>
          </a:r>
          <a:r>
            <a:rPr lang="es-UY" sz="1100" b="1" i="0" u="none" strike="noStrike" baseline="0">
              <a:solidFill>
                <a:srgbClr val="000000"/>
              </a:solidFill>
              <a:latin typeface="Arial"/>
              <a:cs typeface="Arial"/>
            </a:rPr>
            <a:t>1 per 15000 tonnes of the annual production of milk, with a minimum of 300 samples</a:t>
          </a:r>
          <a:r>
            <a:rPr lang="es-UY" sz="1100" b="0" i="0" u="none" strike="noStrike" baseline="0">
              <a:solidFill>
                <a:srgbClr val="000000"/>
              </a:solidFill>
              <a:latin typeface="Arial"/>
              <a:cs typeface="Arial"/>
            </a:rPr>
            <a:t>.</a:t>
          </a:r>
        </a:p>
        <a:p>
          <a:pPr algn="l" rtl="0">
            <a:defRPr sz="1000"/>
          </a:pPr>
          <a:r>
            <a:rPr lang="es-UY" sz="1100" b="0" i="0" u="none" strike="noStrike" baseline="0">
              <a:solidFill>
                <a:srgbClr val="000000"/>
              </a:solidFill>
              <a:latin typeface="Arial"/>
              <a:cs typeface="Arial"/>
            </a:rPr>
            <a:t>The following breakdown must be respected:</a:t>
          </a:r>
        </a:p>
        <a:p>
          <a:pPr algn="l" rtl="0">
            <a:defRPr sz="1000"/>
          </a:pPr>
          <a:r>
            <a:rPr lang="es-UY" sz="1100" b="0" i="0" u="none" strike="noStrike" baseline="0">
              <a:solidFill>
                <a:srgbClr val="000000"/>
              </a:solidFill>
              <a:latin typeface="Arial"/>
              <a:cs typeface="Arial"/>
            </a:rPr>
            <a:t>(a) 70 % of the samples must be examined for the presence of residues of veterinary drugs. In this case, </a:t>
          </a:r>
          <a:r>
            <a:rPr lang="es-UY" sz="1100" b="1" i="0" u="sng" strike="noStrike" baseline="0">
              <a:solidFill>
                <a:srgbClr val="000000"/>
              </a:solidFill>
              <a:latin typeface="Arial"/>
              <a:cs typeface="Arial"/>
            </a:rPr>
            <a:t>each sample has to be tested for at least four different compounds from</a:t>
          </a:r>
          <a:r>
            <a:rPr lang="es-UY" sz="1100" b="0" i="0" u="sng" strike="noStrike" baseline="0">
              <a:solidFill>
                <a:srgbClr val="000000"/>
              </a:solidFill>
              <a:latin typeface="Arial"/>
              <a:cs typeface="Arial"/>
            </a:rPr>
            <a:t> </a:t>
          </a:r>
          <a:r>
            <a:rPr lang="es-UY" sz="1100" b="1" i="0" u="sng" strike="noStrike" baseline="0">
              <a:solidFill>
                <a:srgbClr val="000000"/>
              </a:solidFill>
              <a:latin typeface="Arial"/>
              <a:cs typeface="Arial"/>
            </a:rPr>
            <a:t>at least three groups</a:t>
          </a:r>
          <a:r>
            <a:rPr lang="es-UY" sz="1100" b="0" i="0" u="none" strike="noStrike" baseline="0">
              <a:solidFill>
                <a:srgbClr val="000000"/>
              </a:solidFill>
              <a:latin typeface="Arial"/>
              <a:cs typeface="Arial"/>
            </a:rPr>
            <a:t> among groups A 6, B 1, B 2 (a) and B 2 (e).</a:t>
          </a:r>
        </a:p>
        <a:p>
          <a:pPr algn="l" rtl="0">
            <a:defRPr sz="1000"/>
          </a:pPr>
          <a:r>
            <a:rPr lang="es-UY" sz="1100" b="0" i="0" u="none" strike="noStrike" baseline="0">
              <a:solidFill>
                <a:srgbClr val="000000"/>
              </a:solidFill>
              <a:latin typeface="Arial"/>
              <a:cs typeface="Arial"/>
            </a:rPr>
            <a:t>(b) 15 % of the samples must be tested for the presence of residues designated in group B 3 of Annex of this document.</a:t>
          </a:r>
        </a:p>
        <a:p>
          <a:pPr algn="l" rtl="0">
            <a:defRPr sz="1000"/>
          </a:pPr>
          <a:r>
            <a:rPr lang="es-UY" sz="1100" b="0" i="0" u="none" strike="noStrike" baseline="0">
              <a:solidFill>
                <a:srgbClr val="000000"/>
              </a:solidFill>
              <a:latin typeface="Arial"/>
              <a:cs typeface="Arial"/>
            </a:rPr>
            <a:t>(c) The balance (15 %) must be allocated according to the situation of the country.</a:t>
          </a:r>
        </a:p>
        <a:p>
          <a:pPr algn="l" rtl="0">
            <a:defRPr sz="1000"/>
          </a:pPr>
          <a:endParaRPr lang="es-UY" sz="1100" b="1"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300 samples are taken, the spreadsheet has made the following calculations:                                                                               - Of the 70% of the samples to be tested for in Group A6, B1, B2a and B2e, 35%, 40%, 20% and 5% have been allocated to each group respectively and the balance of samples referred to in (c) above (i.e. 15% of 300) has been equally allocated between all of the four groups listed. </a:t>
          </a:r>
        </a:p>
        <a:p>
          <a:pPr algn="l" rtl="0">
            <a:defRPr sz="1000"/>
          </a:pPr>
          <a:r>
            <a:rPr lang="es-UY" sz="1100" b="1" i="0" u="none" strike="noStrike" baseline="0">
              <a:solidFill>
                <a:srgbClr val="000000"/>
              </a:solidFill>
              <a:latin typeface="Arial"/>
              <a:cs typeface="Arial"/>
            </a:rPr>
            <a:t>- To take account of the necessity to test </a:t>
          </a:r>
          <a:r>
            <a:rPr lang="es-UY" sz="1100" b="1" i="0" u="sng" strike="noStrike" baseline="0">
              <a:solidFill>
                <a:srgbClr val="000000"/>
              </a:solidFill>
              <a:latin typeface="Arial"/>
              <a:cs typeface="Arial"/>
            </a:rPr>
            <a:t>each</a:t>
          </a:r>
          <a:r>
            <a:rPr lang="es-UY" sz="1100" b="1" i="0" u="none" strike="noStrike" baseline="0">
              <a:solidFill>
                <a:srgbClr val="000000"/>
              </a:solidFill>
              <a:latin typeface="Arial"/>
              <a:cs typeface="Arial"/>
            </a:rPr>
            <a:t> of the samples allocated for Groups A6, B1, B2a and B2e f</a:t>
          </a:r>
          <a:r>
            <a:rPr lang="es-UY" sz="1100" b="1" i="0" u="sng" strike="noStrike" baseline="0">
              <a:solidFill>
                <a:srgbClr val="000000"/>
              </a:solidFill>
              <a:latin typeface="Arial"/>
              <a:cs typeface="Arial"/>
            </a:rPr>
            <a:t>or at least three substance groups</a:t>
          </a:r>
          <a:r>
            <a:rPr lang="es-UY" sz="1100" b="1" i="0" u="none" strike="noStrike" baseline="0">
              <a:solidFill>
                <a:srgbClr val="000000"/>
              </a:solidFill>
              <a:latin typeface="Arial"/>
              <a:cs typeface="Arial"/>
            </a:rPr>
            <a:t> (i.e. multiple analysis for a single sample), the samples taken in total for A6, B1 and B2a should be tested for each of these three substance groups.  The minimum </a:t>
          </a:r>
          <a:r>
            <a:rPr lang="es-UY" sz="1100" b="1" i="0" u="sng" strike="noStrike" baseline="0">
              <a:solidFill>
                <a:srgbClr val="000000"/>
              </a:solidFill>
              <a:latin typeface="Arial"/>
              <a:cs typeface="Arial"/>
            </a:rPr>
            <a:t>number of tests</a:t>
          </a:r>
          <a:r>
            <a:rPr lang="es-UY" sz="1100" b="1" i="0" u="none" strike="noStrike" baseline="0">
              <a:solidFill>
                <a:srgbClr val="000000"/>
              </a:solidFill>
              <a:latin typeface="Arial"/>
              <a:cs typeface="Arial"/>
            </a:rPr>
            <a:t> is calculated accordingly.                                                </a:t>
          </a:r>
        </a:p>
        <a:p>
          <a:pPr algn="l" rtl="0">
            <a:defRPr sz="1000"/>
          </a:pPr>
          <a:r>
            <a:rPr lang="es-UY" sz="1100" b="1" i="0" u="none" strike="noStrike" baseline="0">
              <a:solidFill>
                <a:srgbClr val="000000"/>
              </a:solidFill>
              <a:latin typeface="Arial"/>
              <a:cs typeface="Arial"/>
            </a:rPr>
            <a:t>  </a:t>
          </a:r>
          <a:endParaRPr lang="es-UY"/>
        </a:p>
      </xdr:txBody>
    </xdr:sp>
    <xdr:clientData/>
  </xdr:twoCellAnchor>
  <xdr:twoCellAnchor>
    <xdr:from>
      <xdr:col>6</xdr:col>
      <xdr:colOff>60960</xdr:colOff>
      <xdr:row>6</xdr:row>
      <xdr:rowOff>297180</xdr:rowOff>
    </xdr:from>
    <xdr:to>
      <xdr:col>6</xdr:col>
      <xdr:colOff>1432560</xdr:colOff>
      <xdr:row>6</xdr:row>
      <xdr:rowOff>297180</xdr:rowOff>
    </xdr:to>
    <xdr:sp macro="" textlink="">
      <xdr:nvSpPr>
        <xdr:cNvPr id="3" name="Line 3">
          <a:extLst>
            <a:ext uri="{FF2B5EF4-FFF2-40B4-BE49-F238E27FC236}">
              <a16:creationId xmlns:a16="http://schemas.microsoft.com/office/drawing/2014/main" xmlns="" id="{00000000-0008-0000-0300-000006000000}"/>
            </a:ext>
          </a:extLst>
        </xdr:cNvPr>
        <xdr:cNvSpPr>
          <a:spLocks noChangeShapeType="1"/>
        </xdr:cNvSpPr>
      </xdr:nvSpPr>
      <xdr:spPr bwMode="auto">
        <a:xfrm flipH="1">
          <a:off x="5414010" y="1697355"/>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xdr:colOff>
      <xdr:row>6</xdr:row>
      <xdr:rowOff>297180</xdr:rowOff>
    </xdr:from>
    <xdr:to>
      <xdr:col>6</xdr:col>
      <xdr:colOff>1432560</xdr:colOff>
      <xdr:row>6</xdr:row>
      <xdr:rowOff>297180</xdr:rowOff>
    </xdr:to>
    <xdr:sp macro="" textlink="">
      <xdr:nvSpPr>
        <xdr:cNvPr id="4" name="Line 3">
          <a:extLst>
            <a:ext uri="{FF2B5EF4-FFF2-40B4-BE49-F238E27FC236}">
              <a16:creationId xmlns:a16="http://schemas.microsoft.com/office/drawing/2014/main" xmlns="" id="{00000000-0008-0000-0300-00000A000000}"/>
            </a:ext>
          </a:extLst>
        </xdr:cNvPr>
        <xdr:cNvSpPr>
          <a:spLocks noChangeShapeType="1"/>
        </xdr:cNvSpPr>
      </xdr:nvSpPr>
      <xdr:spPr bwMode="auto">
        <a:xfrm flipH="1">
          <a:off x="5414010" y="1697355"/>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30</xdr:row>
      <xdr:rowOff>9525</xdr:rowOff>
    </xdr:from>
    <xdr:to>
      <xdr:col>11</xdr:col>
      <xdr:colOff>19050</xdr:colOff>
      <xdr:row>33</xdr:row>
      <xdr:rowOff>47625</xdr:rowOff>
    </xdr:to>
    <xdr:sp macro="" textlink="">
      <xdr:nvSpPr>
        <xdr:cNvPr id="2" name="Text Box 1"/>
        <xdr:cNvSpPr txBox="1">
          <a:spLocks noChangeArrowheads="1"/>
        </xdr:cNvSpPr>
      </xdr:nvSpPr>
      <xdr:spPr bwMode="auto">
        <a:xfrm>
          <a:off x="771525" y="5734050"/>
          <a:ext cx="7629525" cy="466725"/>
        </a:xfrm>
        <a:prstGeom prst="rect">
          <a:avLst/>
        </a:prstGeom>
        <a:solidFill>
          <a:srgbClr val="CCFFCC"/>
        </a:solidFill>
        <a:ln w="9525">
          <a:solidFill>
            <a:srgbClr val="000000"/>
          </a:solidFill>
          <a:miter lim="800000"/>
          <a:headEnd/>
          <a:tailEnd/>
        </a:ln>
      </xdr:spPr>
      <xdr:txBody>
        <a:bodyPr vertOverflow="clip" wrap="square" lIns="27432" tIns="22860" rIns="0" bIns="22860" anchor="ctr" upright="1"/>
        <a:lstStyle/>
        <a:p>
          <a:pPr algn="l" rtl="0">
            <a:defRPr sz="1000"/>
          </a:pPr>
          <a:r>
            <a:rPr lang="es-UY" sz="1100" b="0" i="0" u="none" strike="noStrike" baseline="0">
              <a:solidFill>
                <a:srgbClr val="000000"/>
              </a:solidFill>
              <a:latin typeface="Arial"/>
              <a:cs typeface="Arial"/>
            </a:rPr>
            <a:t>The number of samples to be taken each year must at least be equal to </a:t>
          </a:r>
          <a:r>
            <a:rPr lang="es-UY" sz="1100" b="1" i="0" u="none" strike="noStrike" baseline="0">
              <a:solidFill>
                <a:srgbClr val="000000"/>
              </a:solidFill>
              <a:latin typeface="Arial"/>
              <a:cs typeface="Arial"/>
            </a:rPr>
            <a:t>100 samples</a:t>
          </a:r>
          <a:r>
            <a:rPr lang="es-UY" sz="1100" b="0" i="0" u="none" strike="noStrike" baseline="0">
              <a:solidFill>
                <a:srgbClr val="000000"/>
              </a:solidFill>
              <a:latin typeface="Arial"/>
              <a:cs typeface="Arial"/>
            </a:rPr>
            <a:t>.  Samples must be analysed for residues of chemical elements (Group B3c).</a:t>
          </a:r>
          <a:endParaRPr lang="es-UY" sz="1100" b="1" i="1" u="none" strike="noStrike" baseline="0">
            <a:solidFill>
              <a:srgbClr val="000000"/>
            </a:solidFill>
            <a:latin typeface="Arial"/>
            <a:cs typeface="Arial"/>
          </a:endParaRPr>
        </a:p>
        <a:p>
          <a:pPr algn="l" rtl="0">
            <a:defRPr sz="1000"/>
          </a:pPr>
          <a:endParaRPr lang="es-UY"/>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128</xdr:row>
      <xdr:rowOff>6351</xdr:rowOff>
    </xdr:from>
    <xdr:to>
      <xdr:col>11</xdr:col>
      <xdr:colOff>688975</xdr:colOff>
      <xdr:row>139</xdr:row>
      <xdr:rowOff>95251</xdr:rowOff>
    </xdr:to>
    <xdr:sp macro="" textlink="">
      <xdr:nvSpPr>
        <xdr:cNvPr id="2" name="Text Box 1"/>
        <xdr:cNvSpPr txBox="1">
          <a:spLocks noChangeArrowheads="1"/>
        </xdr:cNvSpPr>
      </xdr:nvSpPr>
      <xdr:spPr bwMode="auto">
        <a:xfrm>
          <a:off x="619125" y="20732751"/>
          <a:ext cx="6699250" cy="18700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number of samples to be taken each year must at least equal to </a:t>
          </a:r>
          <a:r>
            <a:rPr lang="en-GB" sz="1000" b="1" i="0" u="none" strike="noStrike" baseline="0">
              <a:solidFill>
                <a:srgbClr val="000000"/>
              </a:solidFill>
              <a:latin typeface="Arial"/>
              <a:cs typeface="Arial"/>
            </a:rPr>
            <a:t>10 per 300 tonnes of the annual production for the first 3 000 tonnes of production and one sample for each additional 300 tonnes. </a:t>
          </a:r>
          <a:r>
            <a:rPr lang="en-GB" sz="1000" b="0" i="0" u="none" strike="noStrike" baseline="0">
              <a:solidFill>
                <a:srgbClr val="000000"/>
              </a:solidFill>
              <a:latin typeface="Arial"/>
              <a:cs typeface="Arial"/>
            </a:rPr>
            <a:t> The following breakdown must be respected: - Group B 1 and Group B 2 (c): 50 % of the total number of samples, - Group B 3 (a),(b) and (c): 40 % of the total number of samples. The balance (10 %) must be allocated according to the experience of the countries.</a:t>
          </a:r>
        </a:p>
        <a:p>
          <a:pPr algn="l" rtl="0">
            <a:defRPr sz="1000"/>
          </a:pPr>
          <a:r>
            <a:rPr lang="en-GB" sz="1000" b="1" i="1" u="none" strike="noStrike" baseline="0">
              <a:solidFill>
                <a:srgbClr val="000000"/>
              </a:solidFill>
              <a:latin typeface="Arial"/>
              <a:cs typeface="Arial"/>
            </a:rPr>
            <a:t>Since Council Directive 96/23/EC has come into force, problems with unauthorised use of chloramphenicol and nitrofurans have occurred world-wide. Consequently, Member States have been asked by the Commission to include these substances in their national residue control plans. </a:t>
          </a:r>
          <a:r>
            <a:rPr lang="en-GB" sz="1000" b="0" i="0" u="none" strike="noStrike" baseline="0">
              <a:solidFill>
                <a:srgbClr val="000000"/>
              </a:solidFill>
              <a:latin typeface="Arial"/>
              <a:cs typeface="Arial"/>
            </a:rPr>
            <a:t> </a:t>
          </a:r>
          <a:r>
            <a:rPr lang="en-GB" sz="1000" b="1" i="1" u="none" strike="noStrike" baseline="0">
              <a:solidFill>
                <a:srgbClr val="000000"/>
              </a:solidFill>
              <a:latin typeface="Arial"/>
              <a:cs typeface="Arial"/>
            </a:rPr>
            <a:t>Third countries are therefore requested to do the same.  </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a:p>
          <a:pPr algn="l" rtl="0">
            <a:defRPr sz="1000"/>
          </a:pPr>
          <a:r>
            <a:rPr lang="en-GB" sz="1000" b="1" i="0" u="none" strike="noStrike" baseline="0">
              <a:solidFill>
                <a:srgbClr val="000000"/>
              </a:solidFill>
              <a:latin typeface="Arial"/>
              <a:cs typeface="Arial"/>
            </a:rPr>
            <a:t>In order to facilitate the breakdown of samples and ensure that the correct number of samples are tested, the spreadsheet has made the following calculations which distributes the balance of samples between each of the (sub) groups in the following way:                                                                                                                                                                                            - The balance of the total number of samples (10%) is allocated to Group A6</a:t>
          </a:r>
        </a:p>
        <a:p>
          <a:pPr algn="l" rtl="0">
            <a:defRPr sz="1000"/>
          </a:pPr>
          <a:r>
            <a:rPr lang="en-GB" sz="1000" b="1" i="0" u="none" strike="noStrike" baseline="0">
              <a:solidFill>
                <a:srgbClr val="000000"/>
              </a:solidFill>
              <a:latin typeface="Arial"/>
              <a:cs typeface="Arial"/>
            </a:rPr>
            <a:t>- Of the samples to be tested for Group B1 and B2c, the samples are allocated equally between both subgroups</a:t>
          </a: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4</xdr:col>
      <xdr:colOff>19050</xdr:colOff>
      <xdr:row>7</xdr:row>
      <xdr:rowOff>295275</xdr:rowOff>
    </xdr:from>
    <xdr:to>
      <xdr:col>4</xdr:col>
      <xdr:colOff>1400175</xdr:colOff>
      <xdr:row>7</xdr:row>
      <xdr:rowOff>295275</xdr:rowOff>
    </xdr:to>
    <xdr:sp macro="" textlink="">
      <xdr:nvSpPr>
        <xdr:cNvPr id="3" name="Line 6"/>
        <xdr:cNvSpPr>
          <a:spLocks noChangeShapeType="1"/>
        </xdr:cNvSpPr>
      </xdr:nvSpPr>
      <xdr:spPr bwMode="auto">
        <a:xfrm flipH="1">
          <a:off x="2457450" y="12954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124</xdr:row>
      <xdr:rowOff>47625</xdr:rowOff>
    </xdr:from>
    <xdr:to>
      <xdr:col>11</xdr:col>
      <xdr:colOff>885825</xdr:colOff>
      <xdr:row>138</xdr:row>
      <xdr:rowOff>38100</xdr:rowOff>
    </xdr:to>
    <xdr:sp macro="" textlink="">
      <xdr:nvSpPr>
        <xdr:cNvPr id="2" name="Text Box 1"/>
        <xdr:cNvSpPr txBox="1">
          <a:spLocks noChangeArrowheads="1"/>
        </xdr:cNvSpPr>
      </xdr:nvSpPr>
      <xdr:spPr bwMode="auto">
        <a:xfrm>
          <a:off x="104775" y="18649950"/>
          <a:ext cx="11658600" cy="19907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A sample is one or more fish. The </a:t>
          </a:r>
          <a:r>
            <a:rPr lang="en-GB" sz="1000" b="1" i="0" u="sng" strike="noStrike" baseline="0">
              <a:solidFill>
                <a:srgbClr val="000000"/>
              </a:solidFill>
              <a:latin typeface="Arial"/>
              <a:cs typeface="Arial"/>
            </a:rPr>
            <a:t>minimum number of samples to be collected each year must be at least 1 per 100 tonnes of annual production</a:t>
          </a: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The following breakdown must be respected: </a:t>
          </a:r>
          <a:r>
            <a:rPr lang="en-GB" sz="1000" b="1" i="1" u="none" strike="noStrike" baseline="0">
              <a:solidFill>
                <a:srgbClr val="000000"/>
              </a:solidFill>
              <a:latin typeface="Arial"/>
              <a:cs typeface="Arial"/>
            </a:rPr>
            <a:t>Group A: one third of the total samples.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All of these samples must be taken at farm level, on fish at all stages of farming , including fish which is ready to be placed on the market for consumption.  </a:t>
          </a:r>
        </a:p>
        <a:p>
          <a:pPr algn="l" rtl="0">
            <a:defRPr sz="1000"/>
          </a:pPr>
          <a:r>
            <a:rPr lang="en-GB" sz="1000" b="1" i="1" u="none" strike="noStrike" baseline="0">
              <a:solidFill>
                <a:srgbClr val="000000"/>
              </a:solidFill>
              <a:latin typeface="Arial"/>
              <a:cs typeface="Arial"/>
            </a:rPr>
            <a:t>Group B: two thirds of the total samples.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sampling should be carried out: (a) preferably at the farm, on fish ready to be placed on the market for consumption;</a:t>
          </a:r>
        </a:p>
        <a:p>
          <a:pPr algn="l" rtl="0">
            <a:defRPr sz="1000"/>
          </a:pPr>
          <a:r>
            <a:rPr lang="en-GB" sz="1000" b="0" i="0" u="none" strike="noStrike" baseline="0">
              <a:solidFill>
                <a:srgbClr val="000000"/>
              </a:solidFill>
              <a:latin typeface="Arial"/>
              <a:cs typeface="Arial"/>
            </a:rPr>
            <a:t>(b) either at the processing plant, or at wholesale level, on fresh fish, on condition that tracing-back to the farm of origin, in the event of positive results, can be done.</a:t>
          </a:r>
        </a:p>
        <a:p>
          <a:pPr algn="l" rtl="0">
            <a:defRPr sz="1000"/>
          </a:pPr>
          <a:r>
            <a:rPr lang="en-GB" sz="1000" b="1" i="0" u="none" strike="noStrike" baseline="0">
              <a:solidFill>
                <a:srgbClr val="000000"/>
              </a:solidFill>
              <a:latin typeface="Arial"/>
              <a:cs typeface="Arial"/>
            </a:rPr>
            <a:t>In order to facilitate this breakdown and ensure that the correct number of samples are tested, the spreadsheet has made the following calculations  distributing samples between each of the (sub) groups in the following way:                                                                                                                                                                                            </a:t>
          </a:r>
        </a:p>
        <a:p>
          <a:pPr algn="l" rtl="0">
            <a:defRPr sz="1000"/>
          </a:pPr>
          <a:r>
            <a:rPr lang="en-GB" sz="1000" b="1" i="0" u="none" strike="noStrike" baseline="0">
              <a:solidFill>
                <a:srgbClr val="000000"/>
              </a:solidFill>
              <a:latin typeface="Arial"/>
              <a:cs typeface="Arial"/>
            </a:rPr>
            <a:t>- Of the samples to be tested for in Groups A1, A3 and A6, one third of the total Group A samples are allocated to each of the three subgroups.</a:t>
          </a:r>
        </a:p>
        <a:p>
          <a:pPr algn="l" rtl="0">
            <a:defRPr sz="1000"/>
          </a:pPr>
          <a:r>
            <a:rPr lang="en-GB" sz="1000" b="1" i="0" u="none" strike="noStrike" baseline="0">
              <a:solidFill>
                <a:srgbClr val="000000"/>
              </a:solidFill>
              <a:latin typeface="Arial"/>
              <a:cs typeface="Arial"/>
            </a:rPr>
            <a:t>- Of the samples to be tested for Group B, 50% of these have been allocated to Group B1, 20% to Group B2 and 30% to Group B3. It is </a:t>
          </a:r>
          <a:r>
            <a:rPr lang="en-GB" sz="1000" b="1" i="0" u="sng" strike="noStrike" baseline="0">
              <a:solidFill>
                <a:srgbClr val="000000"/>
              </a:solidFill>
              <a:latin typeface="Arial"/>
              <a:cs typeface="Arial"/>
            </a:rPr>
            <a:t>essential</a:t>
          </a:r>
          <a:r>
            <a:rPr lang="en-GB" sz="1000" b="1" i="0" u="none" strike="noStrike" baseline="0">
              <a:solidFill>
                <a:srgbClr val="000000"/>
              </a:solidFill>
              <a:latin typeface="Arial"/>
              <a:cs typeface="Arial"/>
            </a:rPr>
            <a:t> that dyes are tested for.  </a:t>
          </a:r>
        </a:p>
        <a:p>
          <a:pPr algn="l" rtl="0">
            <a:defRPr sz="1000"/>
          </a:pPr>
          <a:r>
            <a:rPr lang="en-GB" sz="1000" b="1" i="0" u="none" strike="noStrike" baseline="0">
              <a:solidFill>
                <a:srgbClr val="FF0000"/>
              </a:solidFill>
              <a:latin typeface="Arial"/>
              <a:cs typeface="Arial"/>
            </a:rPr>
            <a:t>#  For very small production volumes (e.g. &lt; 500 tonnes) where the spreadsheet would calculate &lt; 1 sample per substance group, a minimum of one sample per compound group has been assigned.  </a:t>
          </a:r>
        </a:p>
      </xdr:txBody>
    </xdr:sp>
    <xdr:clientData/>
  </xdr:twoCellAnchor>
  <xdr:twoCellAnchor>
    <xdr:from>
      <xdr:col>4</xdr:col>
      <xdr:colOff>57150</xdr:colOff>
      <xdr:row>6</xdr:row>
      <xdr:rowOff>295275</xdr:rowOff>
    </xdr:from>
    <xdr:to>
      <xdr:col>4</xdr:col>
      <xdr:colOff>1390650</xdr:colOff>
      <xdr:row>6</xdr:row>
      <xdr:rowOff>295275</xdr:rowOff>
    </xdr:to>
    <xdr:sp macro="" textlink="">
      <xdr:nvSpPr>
        <xdr:cNvPr id="3" name="Line 2"/>
        <xdr:cNvSpPr>
          <a:spLocks noChangeShapeType="1"/>
        </xdr:cNvSpPr>
      </xdr:nvSpPr>
      <xdr:spPr bwMode="auto">
        <a:xfrm flipH="1">
          <a:off x="2743200" y="1800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104775</xdr:colOff>
      <xdr:row>124</xdr:row>
      <xdr:rowOff>47625</xdr:rowOff>
    </xdr:from>
    <xdr:to>
      <xdr:col>11</xdr:col>
      <xdr:colOff>885825</xdr:colOff>
      <xdr:row>138</xdr:row>
      <xdr:rowOff>38100</xdr:rowOff>
    </xdr:to>
    <xdr:sp macro="" textlink="">
      <xdr:nvSpPr>
        <xdr:cNvPr id="4" name="Text Box 1"/>
        <xdr:cNvSpPr txBox="1">
          <a:spLocks noChangeArrowheads="1"/>
        </xdr:cNvSpPr>
      </xdr:nvSpPr>
      <xdr:spPr bwMode="auto">
        <a:xfrm>
          <a:off x="104775" y="18649950"/>
          <a:ext cx="11658600" cy="19907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A sample is one or more fish. The </a:t>
          </a:r>
          <a:r>
            <a:rPr lang="en-GB" sz="1000" b="1" i="0" u="sng" strike="noStrike" baseline="0">
              <a:solidFill>
                <a:srgbClr val="000000"/>
              </a:solidFill>
              <a:latin typeface="Arial"/>
              <a:cs typeface="Arial"/>
            </a:rPr>
            <a:t>minimum number of samples to be collected each year must be at least 1 per 100 tonnes of annual production</a:t>
          </a: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The following breakdown must be respected: </a:t>
          </a:r>
          <a:r>
            <a:rPr lang="en-GB" sz="1000" b="1" i="1" u="none" strike="noStrike" baseline="0">
              <a:solidFill>
                <a:srgbClr val="000000"/>
              </a:solidFill>
              <a:latin typeface="Arial"/>
              <a:cs typeface="Arial"/>
            </a:rPr>
            <a:t>Group A: one third of the total samples.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All of these samples must be taken at farm level, on fish at all stages of farming , including fish which is ready to be placed on the market for consumption.  </a:t>
          </a:r>
        </a:p>
        <a:p>
          <a:pPr algn="l" rtl="0">
            <a:defRPr sz="1000"/>
          </a:pPr>
          <a:r>
            <a:rPr lang="en-GB" sz="1000" b="1" i="1" u="none" strike="noStrike" baseline="0">
              <a:solidFill>
                <a:srgbClr val="000000"/>
              </a:solidFill>
              <a:latin typeface="Arial"/>
              <a:cs typeface="Arial"/>
            </a:rPr>
            <a:t>Group B: two thirds of the total samples.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sampling should be carried out: (a) preferably at the farm, on fish ready to be placed on the market for consumption;</a:t>
          </a:r>
        </a:p>
        <a:p>
          <a:pPr algn="l" rtl="0">
            <a:defRPr sz="1000"/>
          </a:pPr>
          <a:r>
            <a:rPr lang="en-GB" sz="1000" b="0" i="0" u="none" strike="noStrike" baseline="0">
              <a:solidFill>
                <a:srgbClr val="000000"/>
              </a:solidFill>
              <a:latin typeface="Arial"/>
              <a:cs typeface="Arial"/>
            </a:rPr>
            <a:t>(b) either at the processing plant, or at wholesale level, on fresh fish, on condition that tracing-back to the farm of origin, in the event of positive results, can be done.</a:t>
          </a:r>
        </a:p>
        <a:p>
          <a:pPr algn="l" rtl="0">
            <a:defRPr sz="1000"/>
          </a:pPr>
          <a:r>
            <a:rPr lang="en-GB" sz="1000" b="1" i="0" u="none" strike="noStrike" baseline="0">
              <a:solidFill>
                <a:srgbClr val="000000"/>
              </a:solidFill>
              <a:latin typeface="Arial"/>
              <a:cs typeface="Arial"/>
            </a:rPr>
            <a:t>In order to facilitate this breakdown and ensure that the correct number of samples are tested, the spreadsheet has made the following calculations  distributing samples between each of the (sub) groups in the following way:                                                                                                                                                                                            </a:t>
          </a:r>
        </a:p>
        <a:p>
          <a:pPr algn="l" rtl="0">
            <a:defRPr sz="1000"/>
          </a:pPr>
          <a:r>
            <a:rPr lang="en-GB" sz="1000" b="1" i="0" u="none" strike="noStrike" baseline="0">
              <a:solidFill>
                <a:srgbClr val="000000"/>
              </a:solidFill>
              <a:latin typeface="Arial"/>
              <a:cs typeface="Arial"/>
            </a:rPr>
            <a:t>- Of the samples to be tested for in Groups A1, A3 and A6, one third of the total Group A samples are allocated to each of the three subgroups.</a:t>
          </a:r>
        </a:p>
        <a:p>
          <a:pPr algn="l" rtl="0">
            <a:defRPr sz="1000"/>
          </a:pPr>
          <a:r>
            <a:rPr lang="en-GB" sz="1000" b="1" i="0" u="none" strike="noStrike" baseline="0">
              <a:solidFill>
                <a:srgbClr val="000000"/>
              </a:solidFill>
              <a:latin typeface="Arial"/>
              <a:cs typeface="Arial"/>
            </a:rPr>
            <a:t>- Of the samples to be tested for Group B, 50% of these have been allocated to Group B1, 20% to Group B2 and 30% to Group B3. It is </a:t>
          </a:r>
          <a:r>
            <a:rPr lang="en-GB" sz="1000" b="1" i="0" u="sng" strike="noStrike" baseline="0">
              <a:solidFill>
                <a:srgbClr val="000000"/>
              </a:solidFill>
              <a:latin typeface="Arial"/>
              <a:cs typeface="Arial"/>
            </a:rPr>
            <a:t>essential</a:t>
          </a:r>
          <a:r>
            <a:rPr lang="en-GB" sz="1000" b="1" i="0" u="none" strike="noStrike" baseline="0">
              <a:solidFill>
                <a:srgbClr val="000000"/>
              </a:solidFill>
              <a:latin typeface="Arial"/>
              <a:cs typeface="Arial"/>
            </a:rPr>
            <a:t> that dyes are tested for.  </a:t>
          </a:r>
        </a:p>
        <a:p>
          <a:pPr algn="l" rtl="0">
            <a:defRPr sz="1000"/>
          </a:pPr>
          <a:r>
            <a:rPr lang="en-GB" sz="1000" b="1" i="0" u="none" strike="noStrike" baseline="0">
              <a:solidFill>
                <a:srgbClr val="FF0000"/>
              </a:solidFill>
              <a:latin typeface="Arial"/>
              <a:cs typeface="Arial"/>
            </a:rPr>
            <a:t>#  For very small production volumes (e.g. &lt; 500 tonnes) where the spreadsheet would calculate &lt; 1 sample per substance group, a minimum of one sample per compound group has been assigned.  </a:t>
          </a:r>
        </a:p>
      </xdr:txBody>
    </xdr:sp>
    <xdr:clientData/>
  </xdr:twoCellAnchor>
  <xdr:twoCellAnchor>
    <xdr:from>
      <xdr:col>4</xdr:col>
      <xdr:colOff>57150</xdr:colOff>
      <xdr:row>6</xdr:row>
      <xdr:rowOff>295275</xdr:rowOff>
    </xdr:from>
    <xdr:to>
      <xdr:col>4</xdr:col>
      <xdr:colOff>1390650</xdr:colOff>
      <xdr:row>6</xdr:row>
      <xdr:rowOff>295275</xdr:rowOff>
    </xdr:to>
    <xdr:sp macro="" textlink="">
      <xdr:nvSpPr>
        <xdr:cNvPr id="5" name="Line 2"/>
        <xdr:cNvSpPr>
          <a:spLocks noChangeShapeType="1"/>
        </xdr:cNvSpPr>
      </xdr:nvSpPr>
      <xdr:spPr bwMode="auto">
        <a:xfrm flipH="1">
          <a:off x="2743200" y="1800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333375</xdr:colOff>
      <xdr:row>6</xdr:row>
      <xdr:rowOff>533400</xdr:rowOff>
    </xdr:from>
    <xdr:to>
      <xdr:col>10</xdr:col>
      <xdr:colOff>752475</xdr:colOff>
      <xdr:row>7</xdr:row>
      <xdr:rowOff>0</xdr:rowOff>
    </xdr:to>
    <xdr:pic>
      <xdr:nvPicPr>
        <xdr:cNvPr id="6" name="Picture 3" descr="pd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53650" y="203835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106</xdr:row>
      <xdr:rowOff>47625</xdr:rowOff>
    </xdr:from>
    <xdr:to>
      <xdr:col>11</xdr:col>
      <xdr:colOff>885825</xdr:colOff>
      <xdr:row>120</xdr:row>
      <xdr:rowOff>38100</xdr:rowOff>
    </xdr:to>
    <xdr:sp macro="" textlink="">
      <xdr:nvSpPr>
        <xdr:cNvPr id="2" name="Text Box 2"/>
        <xdr:cNvSpPr txBox="1">
          <a:spLocks noChangeArrowheads="1"/>
        </xdr:cNvSpPr>
      </xdr:nvSpPr>
      <xdr:spPr bwMode="auto">
        <a:xfrm>
          <a:off x="104775" y="15887700"/>
          <a:ext cx="10801350" cy="19907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A sample is one or more fish. The </a:t>
          </a:r>
          <a:r>
            <a:rPr lang="en-GB" sz="1000" b="1" i="0" u="sng" strike="noStrike" baseline="0">
              <a:solidFill>
                <a:srgbClr val="000000"/>
              </a:solidFill>
              <a:latin typeface="Arial"/>
              <a:cs typeface="Arial"/>
            </a:rPr>
            <a:t>minimum number of samples to be collected each year must be at least 1 per 100 tonnes of annual production</a:t>
          </a: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The following breakdown must be respected: </a:t>
          </a:r>
          <a:r>
            <a:rPr lang="en-GB" sz="1000" b="1" i="1" u="none" strike="noStrike" baseline="0">
              <a:solidFill>
                <a:srgbClr val="000000"/>
              </a:solidFill>
              <a:latin typeface="Arial"/>
              <a:cs typeface="Arial"/>
            </a:rPr>
            <a:t>Group A: one third of the total samples.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All of these samples must be taken at farm level, on fish at all stages of farming , including fish which is ready to be placed on the market for consumption.  </a:t>
          </a:r>
        </a:p>
        <a:p>
          <a:pPr algn="l" rtl="0">
            <a:defRPr sz="1000"/>
          </a:pPr>
          <a:r>
            <a:rPr lang="en-GB" sz="1000" b="1" i="1" u="none" strike="noStrike" baseline="0">
              <a:solidFill>
                <a:srgbClr val="000000"/>
              </a:solidFill>
              <a:latin typeface="Arial"/>
              <a:cs typeface="Arial"/>
            </a:rPr>
            <a:t>Group B: two thirds of the total samples.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sampling should be carried out: (a) preferably at the farm, on fish ready to be placed on the market for consumption;</a:t>
          </a:r>
        </a:p>
        <a:p>
          <a:pPr algn="l" rtl="0">
            <a:defRPr sz="1000"/>
          </a:pPr>
          <a:r>
            <a:rPr lang="en-GB" sz="1000" b="0" i="0" u="none" strike="noStrike" baseline="0">
              <a:solidFill>
                <a:srgbClr val="000000"/>
              </a:solidFill>
              <a:latin typeface="Arial"/>
              <a:cs typeface="Arial"/>
            </a:rPr>
            <a:t>(b) either at the processing plant, or at wholesale level, on fresh fish, on condition that tracing-back to the farm of origin, in the event of positive results, can be done.</a:t>
          </a:r>
        </a:p>
        <a:p>
          <a:pPr algn="l" rtl="0">
            <a:defRPr sz="1000"/>
          </a:pPr>
          <a:r>
            <a:rPr lang="en-GB" sz="1000" b="1" i="0" u="none" strike="noStrike" baseline="0">
              <a:solidFill>
                <a:srgbClr val="000000"/>
              </a:solidFill>
              <a:latin typeface="Arial"/>
              <a:cs typeface="Arial"/>
            </a:rPr>
            <a:t>In order to facilitate this breakdown and ensure that the correct number of samples are tested, the spreadsheet has made the following calculations  distributing samples between each of the (sub) groups in the following way:                                                                                                                                                                                            </a:t>
          </a:r>
        </a:p>
        <a:p>
          <a:pPr algn="l" rtl="0">
            <a:defRPr sz="1000"/>
          </a:pPr>
          <a:r>
            <a:rPr lang="en-GB" sz="1000" b="1" i="0" u="none" strike="noStrike" baseline="0">
              <a:solidFill>
                <a:srgbClr val="000000"/>
              </a:solidFill>
              <a:latin typeface="Arial"/>
              <a:cs typeface="Arial"/>
            </a:rPr>
            <a:t>- Only Group A6 needs to be tested for for shrimps.</a:t>
          </a:r>
        </a:p>
        <a:p>
          <a:pPr algn="l" rtl="0">
            <a:defRPr sz="1000"/>
          </a:pPr>
          <a:r>
            <a:rPr lang="en-GB" sz="1000" b="1" i="0" u="none" strike="noStrike" baseline="0">
              <a:solidFill>
                <a:srgbClr val="000000"/>
              </a:solidFill>
              <a:latin typeface="Arial"/>
              <a:cs typeface="Arial"/>
            </a:rPr>
            <a:t>- Of the samples to be tested for Group B, 50% of these have been allocated to Group B1, 20% to Group B2 and 30% to Group B3. It is </a:t>
          </a:r>
          <a:r>
            <a:rPr lang="en-GB" sz="1000" b="1" i="0" u="sng" strike="noStrike" baseline="0">
              <a:solidFill>
                <a:srgbClr val="000000"/>
              </a:solidFill>
              <a:latin typeface="Arial"/>
              <a:cs typeface="Arial"/>
            </a:rPr>
            <a:t>essential</a:t>
          </a:r>
          <a:r>
            <a:rPr lang="en-GB" sz="1000" b="1" i="0" u="none" strike="noStrike" baseline="0">
              <a:solidFill>
                <a:srgbClr val="000000"/>
              </a:solidFill>
              <a:latin typeface="Arial"/>
              <a:cs typeface="Arial"/>
            </a:rPr>
            <a:t> that dyes are tested for.  </a:t>
          </a:r>
        </a:p>
        <a:p>
          <a:pPr algn="l" rtl="0">
            <a:defRPr sz="1000"/>
          </a:pPr>
          <a:r>
            <a:rPr lang="en-GB" sz="1000" b="1" i="0" u="none" strike="noStrike" baseline="0">
              <a:solidFill>
                <a:srgbClr val="FF0000"/>
              </a:solidFill>
              <a:latin typeface="Arial"/>
              <a:cs typeface="Arial"/>
            </a:rPr>
            <a:t>#  For very small production volumes (e.g. &lt; 500 tonnes) where the spreadsheet would calculate &lt; 1 sample per substance group, a minimum of one sample per compound group has been assigned.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122</xdr:row>
      <xdr:rowOff>28575</xdr:rowOff>
    </xdr:from>
    <xdr:to>
      <xdr:col>13</xdr:col>
      <xdr:colOff>95250</xdr:colOff>
      <xdr:row>143</xdr:row>
      <xdr:rowOff>104775</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76200" y="18297525"/>
          <a:ext cx="13382625" cy="3076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100" b="0" i="0" u="none" strike="noStrike" baseline="0">
              <a:solidFill>
                <a:srgbClr val="000000"/>
              </a:solidFill>
              <a:latin typeface="Arial"/>
              <a:cs typeface="Arial"/>
            </a:rPr>
            <a:t>The minimum number of animals to be checked each year for all kinds of residues and substances must at least equal 0,4 % of the bovines slaughtered the previous year, with the following breakdown:</a:t>
          </a:r>
        </a:p>
        <a:p>
          <a:pPr algn="l" rtl="0">
            <a:defRPr sz="1000"/>
          </a:pPr>
          <a:r>
            <a:rPr lang="en-GB" sz="1100" b="1" i="1" u="none" strike="noStrike" baseline="0">
              <a:solidFill>
                <a:srgbClr val="000000"/>
              </a:solidFill>
              <a:latin typeface="Arial"/>
              <a:cs typeface="Arial"/>
            </a:rPr>
            <a:t>Group A: 0,25 % divided as follows:</a:t>
          </a: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 one half of the samples are to be taken from live animals on the holding; (by derogation, 25 % of samples analysed for the research of Group A 5 substances can be taken from appropriate material (feedingstuffs, drinking water, etc.))</a:t>
          </a:r>
        </a:p>
        <a:p>
          <a:pPr algn="l" rtl="0">
            <a:defRPr sz="1000"/>
          </a:pPr>
          <a:r>
            <a:rPr lang="en-GB" sz="1100" b="0" i="0" u="none" strike="noStrike" baseline="0">
              <a:solidFill>
                <a:srgbClr val="000000"/>
              </a:solidFill>
              <a:latin typeface="Arial"/>
              <a:cs typeface="Arial"/>
            </a:rPr>
            <a:t>- one half of the samples are to be taken at the slaughterhouse. </a:t>
          </a:r>
        </a:p>
        <a:p>
          <a:pPr algn="l" rtl="0">
            <a:defRPr sz="1000"/>
          </a:pPr>
          <a:r>
            <a:rPr lang="en-GB" sz="1100" b="0" i="0" u="none" strike="noStrike" baseline="0">
              <a:solidFill>
                <a:srgbClr val="000000"/>
              </a:solidFill>
              <a:latin typeface="Arial"/>
              <a:cs typeface="Arial"/>
            </a:rPr>
            <a:t>• Each sub-group in Group A must be checked each year using a minimum of 5 % of the total number of samples to be collected for Group A.</a:t>
          </a:r>
        </a:p>
        <a:p>
          <a:pPr algn="l" rtl="0">
            <a:defRPr sz="1000"/>
          </a:pPr>
          <a:r>
            <a:rPr lang="en-GB" sz="1100" b="0" i="0" u="none" strike="noStrike" baseline="0">
              <a:solidFill>
                <a:srgbClr val="000000"/>
              </a:solidFill>
              <a:latin typeface="Arial"/>
              <a:cs typeface="Arial"/>
            </a:rPr>
            <a:t>• The balance must be allocated according to the experience and background information of the country.</a:t>
          </a:r>
        </a:p>
        <a:p>
          <a:pPr algn="l" rtl="0">
            <a:defRPr sz="1000"/>
          </a:pPr>
          <a:r>
            <a:rPr lang="en-GB" sz="1100" b="1" i="1" u="none" strike="noStrike" baseline="0">
              <a:solidFill>
                <a:srgbClr val="000000"/>
              </a:solidFill>
              <a:latin typeface="Arial"/>
              <a:cs typeface="Arial"/>
            </a:rPr>
            <a:t>Group B: 0,15 % divided as follows: </a:t>
          </a: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30 % of the samples must be checked for Group B 1 substances.</a:t>
          </a:r>
        </a:p>
        <a:p>
          <a:pPr algn="l" rtl="0">
            <a:defRPr sz="1000"/>
          </a:pPr>
          <a:r>
            <a:rPr lang="en-GB" sz="1100" b="0" i="0" u="none" strike="noStrike" baseline="0">
              <a:solidFill>
                <a:srgbClr val="000000"/>
              </a:solidFill>
              <a:latin typeface="Arial"/>
              <a:cs typeface="Arial"/>
            </a:rPr>
            <a:t>30 % of the samples must be checked for Group B 2 substances.</a:t>
          </a:r>
        </a:p>
        <a:p>
          <a:pPr algn="l" rtl="0">
            <a:defRPr sz="1000"/>
          </a:pPr>
          <a:r>
            <a:rPr lang="en-GB" sz="1100" b="0" i="0" u="none" strike="noStrike" baseline="0">
              <a:solidFill>
                <a:srgbClr val="000000"/>
              </a:solidFill>
              <a:latin typeface="Arial"/>
              <a:cs typeface="Arial"/>
            </a:rPr>
            <a:t>10 % of the samples must be checked for Group B 3 substances.</a:t>
          </a:r>
        </a:p>
        <a:p>
          <a:pPr algn="l" rtl="0">
            <a:defRPr sz="1000"/>
          </a:pPr>
          <a:r>
            <a:rPr lang="en-GB" sz="1100" b="0" i="0" u="none" strike="noStrike" baseline="0">
              <a:solidFill>
                <a:srgbClr val="000000"/>
              </a:solidFill>
              <a:latin typeface="Arial"/>
              <a:cs typeface="Arial"/>
            </a:rPr>
            <a:t>The balance must be allocated according to the situation of the country.</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with half being taken on-farm and half at slaughterhouse.  - Of the samples to be tested for Group B, 40% of these have been allocated to Group B1, 50% to Group B2 and 10% to Group B3.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122</xdr:row>
      <xdr:rowOff>28575</xdr:rowOff>
    </xdr:from>
    <xdr:to>
      <xdr:col>13</xdr:col>
      <xdr:colOff>95250</xdr:colOff>
      <xdr:row>143</xdr:row>
      <xdr:rowOff>104775</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76200" y="18297525"/>
          <a:ext cx="13382625" cy="3076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100" b="0" i="0" u="none" strike="noStrike" baseline="0">
              <a:solidFill>
                <a:srgbClr val="000000"/>
              </a:solidFill>
              <a:latin typeface="Arial"/>
              <a:cs typeface="Arial"/>
            </a:rPr>
            <a:t>The minimum number of animals to be checked each year for all kinds of residues and substances must at least equal 0,4 % of the bovines slaughtered the previous year, with the following breakdown:</a:t>
          </a:r>
        </a:p>
        <a:p>
          <a:pPr algn="l" rtl="0">
            <a:defRPr sz="1000"/>
          </a:pPr>
          <a:r>
            <a:rPr lang="en-GB" sz="1100" b="1" i="1" u="none" strike="noStrike" baseline="0">
              <a:solidFill>
                <a:srgbClr val="000000"/>
              </a:solidFill>
              <a:latin typeface="Arial"/>
              <a:cs typeface="Arial"/>
            </a:rPr>
            <a:t>Group A: 0,25 % divided as follows:</a:t>
          </a: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 one half of the samples are to be taken from live animals on the holding; (by derogation, 25 % of samples analysed for the research of Group A 5 substances can be taken from appropriate material (feedingstuffs, drinking water, etc.))</a:t>
          </a:r>
        </a:p>
        <a:p>
          <a:pPr algn="l" rtl="0">
            <a:defRPr sz="1000"/>
          </a:pPr>
          <a:r>
            <a:rPr lang="en-GB" sz="1100" b="0" i="0" u="none" strike="noStrike" baseline="0">
              <a:solidFill>
                <a:srgbClr val="000000"/>
              </a:solidFill>
              <a:latin typeface="Arial"/>
              <a:cs typeface="Arial"/>
            </a:rPr>
            <a:t>- one half of the samples are to be taken at the slaughterhouse. </a:t>
          </a:r>
        </a:p>
        <a:p>
          <a:pPr algn="l" rtl="0">
            <a:defRPr sz="1000"/>
          </a:pPr>
          <a:r>
            <a:rPr lang="en-GB" sz="1100" b="0" i="0" u="none" strike="noStrike" baseline="0">
              <a:solidFill>
                <a:srgbClr val="000000"/>
              </a:solidFill>
              <a:latin typeface="Arial"/>
              <a:cs typeface="Arial"/>
            </a:rPr>
            <a:t>• Each sub-group in Group A must be checked each year using a minimum of 5 % of the total number of samples to be collected for Group A.</a:t>
          </a:r>
        </a:p>
        <a:p>
          <a:pPr algn="l" rtl="0">
            <a:defRPr sz="1000"/>
          </a:pPr>
          <a:r>
            <a:rPr lang="en-GB" sz="1100" b="0" i="0" u="none" strike="noStrike" baseline="0">
              <a:solidFill>
                <a:srgbClr val="000000"/>
              </a:solidFill>
              <a:latin typeface="Arial"/>
              <a:cs typeface="Arial"/>
            </a:rPr>
            <a:t>• The balance must be allocated according to the experience and background information of the country.</a:t>
          </a:r>
        </a:p>
        <a:p>
          <a:pPr algn="l" rtl="0">
            <a:defRPr sz="1000"/>
          </a:pPr>
          <a:r>
            <a:rPr lang="en-GB" sz="1100" b="1" i="1" u="none" strike="noStrike" baseline="0">
              <a:solidFill>
                <a:srgbClr val="000000"/>
              </a:solidFill>
              <a:latin typeface="Arial"/>
              <a:cs typeface="Arial"/>
            </a:rPr>
            <a:t>Group B: 0,15 % divided as follows: </a:t>
          </a: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30 % of the samples must be checked for Group B 1 substances.</a:t>
          </a:r>
        </a:p>
        <a:p>
          <a:pPr algn="l" rtl="0">
            <a:defRPr sz="1000"/>
          </a:pPr>
          <a:r>
            <a:rPr lang="en-GB" sz="1100" b="0" i="0" u="none" strike="noStrike" baseline="0">
              <a:solidFill>
                <a:srgbClr val="000000"/>
              </a:solidFill>
              <a:latin typeface="Arial"/>
              <a:cs typeface="Arial"/>
            </a:rPr>
            <a:t>30 % of the samples must be checked for Group B 2 substances.</a:t>
          </a:r>
        </a:p>
        <a:p>
          <a:pPr algn="l" rtl="0">
            <a:defRPr sz="1000"/>
          </a:pPr>
          <a:r>
            <a:rPr lang="en-GB" sz="1100" b="0" i="0" u="none" strike="noStrike" baseline="0">
              <a:solidFill>
                <a:srgbClr val="000000"/>
              </a:solidFill>
              <a:latin typeface="Arial"/>
              <a:cs typeface="Arial"/>
            </a:rPr>
            <a:t>10 % of the samples must be checked for Group B 3 substances.</a:t>
          </a:r>
        </a:p>
        <a:p>
          <a:pPr algn="l" rtl="0">
            <a:defRPr sz="1000"/>
          </a:pPr>
          <a:r>
            <a:rPr lang="en-GB" sz="1100" b="0" i="0" u="none" strike="noStrike" baseline="0">
              <a:solidFill>
                <a:srgbClr val="000000"/>
              </a:solidFill>
              <a:latin typeface="Arial"/>
              <a:cs typeface="Arial"/>
            </a:rPr>
            <a:t>The balance must be allocated according to the situation of the country.</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with half being taken on-farm and half at slaughterhouse.  - Of the samples to be tested for Group B, 40% of these have been allocated to Group B1, 50% to Group B2 and 10% to Group B3.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EL/PLAN%202022%20MI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puesta%20Cuestionario%20UE/Informaci&#243;n_recibida/DINARA/Residue%20monitoring%20PLAN%202022_Aquacul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emplate TC"/>
      <sheetName val="Bovine"/>
      <sheetName val="Ovine"/>
      <sheetName val="Caprine"/>
      <sheetName val="Swine"/>
      <sheetName val="Equine"/>
      <sheetName val="Live equidae"/>
      <sheetName val="Poultry"/>
      <sheetName val="Aquaculture - finfish"/>
      <sheetName val="Aquaculture - crustaceans"/>
      <sheetName val="Aquaculture - other"/>
      <sheetName val="Bovine Milk"/>
      <sheetName val="Other Milk"/>
      <sheetName val="Hen Eggs"/>
      <sheetName val="Other Eggs"/>
      <sheetName val="Rabbit"/>
      <sheetName val="Wild Game"/>
      <sheetName val="Farmed Game"/>
      <sheetName val="Honey"/>
      <sheetName val="Casings"/>
    </sheetNames>
    <sheetDataSet>
      <sheetData sheetId="0"/>
      <sheetData sheetId="1">
        <row r="7">
          <cell r="K7" t="str">
            <v>Sampling levels and frequencies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emplate TC"/>
      <sheetName val="Bovine"/>
      <sheetName val="Ovine"/>
      <sheetName val="Caprine"/>
      <sheetName val="Swine"/>
      <sheetName val="Equine"/>
      <sheetName val="Live equidae"/>
      <sheetName val="Poultry"/>
      <sheetName val="Aquaculture - finfish"/>
      <sheetName val="Aquaculture - crustaceans"/>
      <sheetName val="Aquaculture - other"/>
      <sheetName val="Bovine Milk"/>
      <sheetName val="Other Milk"/>
      <sheetName val="Hen Eggs"/>
      <sheetName val="Other Eggs"/>
      <sheetName val="Rabbit"/>
      <sheetName val="Wild Game"/>
      <sheetName val="Farmed Game"/>
      <sheetName val="Honey"/>
      <sheetName val="Casings"/>
    </sheetNames>
    <sheetDataSet>
      <sheetData sheetId="0"/>
      <sheetData sheetId="1">
        <row r="7">
          <cell r="K7" t="str">
            <v>Sampling levels and frequencies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ec.europa.eu/food/system/files/2016-11/cs_vet-med-residues_control_sampling_levels_freq_jme.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ec.europa.eu/food/sites/food/files/safety/docs/cs_vet-med-residues_control_sampling_levels_freq_jme.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ec.europa.eu/food/system/files/2016-11/cs_vet-med-residues_control_sampling_levels_freq_jme.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
  <sheetViews>
    <sheetView tabSelected="1" zoomScale="80" zoomScaleNormal="80" workbookViewId="0">
      <selection activeCell="M4" sqref="M4"/>
    </sheetView>
  </sheetViews>
  <sheetFormatPr baseColWidth="10" defaultRowHeight="15" x14ac:dyDescent="0.25"/>
  <cols>
    <col min="1" max="1" width="11.42578125" style="199"/>
    <col min="2" max="2" width="22.7109375" style="303" customWidth="1"/>
    <col min="3" max="3" width="11.42578125" style="199"/>
    <col min="4" max="4" width="13.7109375" style="199" customWidth="1"/>
    <col min="5" max="6" width="11.42578125" style="199"/>
    <col min="7" max="7" width="36.140625" style="199" customWidth="1"/>
    <col min="8" max="8" width="16.5703125" style="200" customWidth="1"/>
    <col min="9" max="9" width="16.5703125" style="199" customWidth="1"/>
    <col min="10" max="10" width="19.28515625" style="199" customWidth="1"/>
    <col min="11" max="11" width="13.28515625" style="199" customWidth="1"/>
    <col min="12" max="12" width="12.140625" style="199" customWidth="1"/>
    <col min="13" max="13" width="26" style="199" customWidth="1"/>
    <col min="14" max="14" width="24.5703125" style="199" customWidth="1"/>
  </cols>
  <sheetData>
    <row r="1" spans="1:14" s="3" customFormat="1" ht="12.95" customHeight="1" x14ac:dyDescent="0.25">
      <c r="A1" s="1" t="s">
        <v>0</v>
      </c>
      <c r="B1" s="300"/>
      <c r="C1" s="2"/>
    </row>
    <row r="2" spans="1:14" s="3" customFormat="1" ht="12.95" customHeight="1" x14ac:dyDescent="0.25">
      <c r="B2" s="301"/>
      <c r="C2" s="2"/>
      <c r="M2" s="494"/>
    </row>
    <row r="3" spans="1:14" s="3" customFormat="1" ht="12.95" customHeight="1" x14ac:dyDescent="0.25">
      <c r="A3" s="1184" t="s">
        <v>1</v>
      </c>
      <c r="B3" s="1179"/>
      <c r="C3" s="1185" t="s">
        <v>2</v>
      </c>
      <c r="D3" s="1186"/>
      <c r="E3" s="1187"/>
      <c r="F3" s="103"/>
      <c r="G3" s="4" t="s">
        <v>3</v>
      </c>
      <c r="H3" s="104">
        <v>44621</v>
      </c>
      <c r="I3" s="5"/>
      <c r="M3" s="494"/>
    </row>
    <row r="4" spans="1:14" s="3" customFormat="1" ht="12.95" customHeight="1" x14ac:dyDescent="0.25">
      <c r="A4" s="1188" t="s">
        <v>4</v>
      </c>
      <c r="B4" s="1189"/>
      <c r="C4" s="1190">
        <v>2022</v>
      </c>
      <c r="D4" s="1191"/>
      <c r="E4" s="1192"/>
      <c r="F4" s="103"/>
      <c r="G4" s="6"/>
      <c r="H4" s="5"/>
      <c r="I4" s="5"/>
    </row>
    <row r="5" spans="1:14" s="3" customFormat="1" ht="12.95" customHeight="1" thickBot="1" x14ac:dyDescent="0.3">
      <c r="A5" s="1184" t="s">
        <v>5</v>
      </c>
      <c r="B5" s="1179"/>
      <c r="C5" s="1193" t="s">
        <v>6</v>
      </c>
      <c r="D5" s="1194"/>
      <c r="E5" s="7"/>
      <c r="F5" s="7"/>
      <c r="G5" s="7"/>
      <c r="H5" s="5"/>
      <c r="I5" s="5"/>
    </row>
    <row r="6" spans="1:14" s="3" customFormat="1" ht="47.1" customHeight="1" thickBot="1" x14ac:dyDescent="0.3">
      <c r="A6" s="1145" t="s">
        <v>7</v>
      </c>
      <c r="B6" s="1162"/>
      <c r="C6" s="1174">
        <v>2638252</v>
      </c>
      <c r="D6" s="1175"/>
      <c r="E6" s="495"/>
      <c r="F6" s="103"/>
      <c r="G6" s="105" t="s">
        <v>8</v>
      </c>
      <c r="H6" s="106"/>
      <c r="I6" s="5"/>
      <c r="J6" s="107"/>
    </row>
    <row r="7" spans="1:14" s="3" customFormat="1" ht="47.1" customHeight="1" thickBot="1" x14ac:dyDescent="0.3">
      <c r="A7" s="1145" t="s">
        <v>120</v>
      </c>
      <c r="B7" s="1162"/>
      <c r="C7" s="1174">
        <v>2638252</v>
      </c>
      <c r="D7" s="1175"/>
      <c r="E7" s="108"/>
      <c r="F7" s="109"/>
      <c r="G7" s="1176" t="s">
        <v>121</v>
      </c>
      <c r="H7" s="1177"/>
      <c r="I7" s="1177"/>
      <c r="J7" s="1178"/>
      <c r="K7" s="8"/>
      <c r="L7" s="8"/>
      <c r="M7" s="8"/>
      <c r="N7" s="8"/>
    </row>
    <row r="8" spans="1:14" s="3" customFormat="1" ht="20.100000000000001" customHeight="1" thickBot="1" x14ac:dyDescent="0.3">
      <c r="A8" s="1145" t="s">
        <v>9</v>
      </c>
      <c r="B8" s="1179"/>
      <c r="C8" s="1180" t="s">
        <v>10</v>
      </c>
      <c r="D8" s="1181"/>
      <c r="E8" s="1182"/>
      <c r="F8" s="1183"/>
      <c r="G8" s="110" t="s">
        <v>11</v>
      </c>
      <c r="H8" s="111" t="s">
        <v>12</v>
      </c>
    </row>
    <row r="9" spans="1:14" s="3" customFormat="1" ht="20.100000000000001" customHeight="1" thickBot="1" x14ac:dyDescent="0.3">
      <c r="A9" s="1145" t="s">
        <v>13</v>
      </c>
      <c r="B9" s="1162"/>
      <c r="C9" s="1163">
        <f>C7*0.4%</f>
        <v>10553.008</v>
      </c>
      <c r="D9" s="1164"/>
      <c r="E9" s="1164"/>
      <c r="F9" s="1165"/>
      <c r="G9" s="112"/>
      <c r="H9" s="29"/>
    </row>
    <row r="10" spans="1:14" s="3" customFormat="1" ht="20.100000000000001" customHeight="1" thickBot="1" x14ac:dyDescent="0.3">
      <c r="A10" s="1145" t="s">
        <v>14</v>
      </c>
      <c r="B10" s="1162"/>
      <c r="C10" s="1166">
        <f>SUM(F15:F56)+SUM(D77+D125+D203)</f>
        <v>10321</v>
      </c>
      <c r="D10" s="1167"/>
      <c r="E10" s="1167"/>
      <c r="F10" s="1168"/>
      <c r="G10" s="113"/>
      <c r="H10" s="30"/>
    </row>
    <row r="11" spans="1:14" s="3" customFormat="1" ht="9.75" customHeight="1" x14ac:dyDescent="0.25">
      <c r="B11" s="11"/>
      <c r="C11" s="12"/>
      <c r="D11" s="13"/>
      <c r="E11" s="13"/>
      <c r="F11" s="13"/>
      <c r="G11" s="14"/>
      <c r="H11" s="14"/>
    </row>
    <row r="12" spans="1:14" s="15" customFormat="1" ht="20.100000000000001" customHeight="1" x14ac:dyDescent="0.25">
      <c r="A12" s="1015" t="s">
        <v>15</v>
      </c>
      <c r="B12" s="1169"/>
      <c r="C12" s="1124" t="s">
        <v>180</v>
      </c>
      <c r="D12" s="1173"/>
      <c r="E12" s="1173"/>
      <c r="F12" s="1125"/>
      <c r="G12" s="1006" t="s">
        <v>16</v>
      </c>
      <c r="H12" s="1006" t="s">
        <v>17</v>
      </c>
      <c r="I12" s="1006" t="s">
        <v>18</v>
      </c>
      <c r="J12" s="1006" t="s">
        <v>19</v>
      </c>
      <c r="K12" s="1006" t="s">
        <v>20</v>
      </c>
      <c r="L12" s="1006" t="s">
        <v>21</v>
      </c>
      <c r="M12" s="1006" t="s">
        <v>376</v>
      </c>
      <c r="N12" s="1101" t="s">
        <v>23</v>
      </c>
    </row>
    <row r="13" spans="1:14" s="15" customFormat="1" ht="20.100000000000001" customHeight="1" x14ac:dyDescent="0.25">
      <c r="A13" s="1017"/>
      <c r="B13" s="1170"/>
      <c r="C13" s="114" t="s">
        <v>24</v>
      </c>
      <c r="D13" s="114" t="s">
        <v>25</v>
      </c>
      <c r="E13" s="412" t="s">
        <v>26</v>
      </c>
      <c r="F13" s="765" t="s">
        <v>26</v>
      </c>
      <c r="G13" s="1007"/>
      <c r="H13" s="1007"/>
      <c r="I13" s="1007"/>
      <c r="J13" s="1007"/>
      <c r="K13" s="1007"/>
      <c r="L13" s="1007"/>
      <c r="M13" s="1007"/>
      <c r="N13" s="1161"/>
    </row>
    <row r="14" spans="1:14" s="15" customFormat="1" ht="20.100000000000001" customHeight="1" x14ac:dyDescent="0.25">
      <c r="A14" s="1171"/>
      <c r="B14" s="1172"/>
      <c r="C14" s="115" t="s">
        <v>27</v>
      </c>
      <c r="D14" s="115" t="s">
        <v>27</v>
      </c>
      <c r="E14" s="115" t="s">
        <v>27</v>
      </c>
      <c r="F14" s="765" t="s">
        <v>14</v>
      </c>
      <c r="G14" s="1008"/>
      <c r="H14" s="1008"/>
      <c r="I14" s="1008"/>
      <c r="J14" s="1008"/>
      <c r="K14" s="1008"/>
      <c r="L14" s="1008"/>
      <c r="M14" s="1008"/>
      <c r="N14" s="1102"/>
    </row>
    <row r="15" spans="1:14" s="3" customFormat="1" ht="9.75" customHeight="1" x14ac:dyDescent="0.25">
      <c r="A15" s="974" t="s">
        <v>28</v>
      </c>
      <c r="B15" s="1103" t="s">
        <v>29</v>
      </c>
      <c r="C15" s="1146">
        <f>0.5*(C6*0.25%)/6</f>
        <v>549.63583333333338</v>
      </c>
      <c r="D15" s="1146">
        <f>C15</f>
        <v>549.63583333333338</v>
      </c>
      <c r="E15" s="1152">
        <f>SUM(C15:D20)</f>
        <v>1099.2716666666668</v>
      </c>
      <c r="F15" s="1139">
        <v>1100</v>
      </c>
      <c r="G15" s="589" t="s">
        <v>30</v>
      </c>
      <c r="H15" s="590" t="s">
        <v>31</v>
      </c>
      <c r="I15" s="591" t="s">
        <v>33</v>
      </c>
      <c r="J15" s="591" t="s">
        <v>391</v>
      </c>
      <c r="K15" s="361">
        <v>0.2</v>
      </c>
      <c r="L15" s="361">
        <v>0.04</v>
      </c>
      <c r="M15" s="361">
        <v>0.04</v>
      </c>
      <c r="N15" s="989" t="s">
        <v>34</v>
      </c>
    </row>
    <row r="16" spans="1:14" s="3" customFormat="1" ht="9.75" customHeight="1" x14ac:dyDescent="0.25">
      <c r="A16" s="975"/>
      <c r="B16" s="999"/>
      <c r="C16" s="1147"/>
      <c r="D16" s="1147"/>
      <c r="E16" s="1153"/>
      <c r="F16" s="1140"/>
      <c r="G16" s="401" t="s">
        <v>32</v>
      </c>
      <c r="H16" s="341" t="s">
        <v>31</v>
      </c>
      <c r="I16" s="361" t="s">
        <v>33</v>
      </c>
      <c r="J16" s="361" t="s">
        <v>391</v>
      </c>
      <c r="K16" s="361">
        <v>0.2</v>
      </c>
      <c r="L16" s="361">
        <v>0.1</v>
      </c>
      <c r="M16" s="361">
        <v>0.1</v>
      </c>
      <c r="N16" s="970"/>
    </row>
    <row r="17" spans="1:14" s="3" customFormat="1" ht="9.75" customHeight="1" x14ac:dyDescent="0.25">
      <c r="A17" s="975"/>
      <c r="B17" s="999"/>
      <c r="C17" s="1147"/>
      <c r="D17" s="1147"/>
      <c r="E17" s="1153"/>
      <c r="F17" s="1140"/>
      <c r="G17" s="381" t="s">
        <v>35</v>
      </c>
      <c r="H17" s="341" t="s">
        <v>31</v>
      </c>
      <c r="I17" s="358" t="s">
        <v>33</v>
      </c>
      <c r="J17" s="361" t="s">
        <v>391</v>
      </c>
      <c r="K17" s="361">
        <v>0.3</v>
      </c>
      <c r="L17" s="361">
        <v>0.11</v>
      </c>
      <c r="M17" s="361">
        <v>0.11</v>
      </c>
      <c r="N17" s="970"/>
    </row>
    <row r="18" spans="1:14" s="3" customFormat="1" ht="9.75" customHeight="1" x14ac:dyDescent="0.25">
      <c r="A18" s="975"/>
      <c r="B18" s="999"/>
      <c r="C18" s="1147"/>
      <c r="D18" s="1147"/>
      <c r="E18" s="1153"/>
      <c r="F18" s="561"/>
      <c r="G18" s="381"/>
      <c r="H18" s="358"/>
      <c r="I18" s="358"/>
      <c r="J18" s="358"/>
      <c r="K18" s="358"/>
      <c r="L18" s="358"/>
      <c r="M18" s="361"/>
      <c r="N18" s="771"/>
    </row>
    <row r="19" spans="1:14" s="3" customFormat="1" ht="9.75" customHeight="1" x14ac:dyDescent="0.25">
      <c r="A19" s="975"/>
      <c r="B19" s="999"/>
      <c r="C19" s="1147"/>
      <c r="D19" s="1147"/>
      <c r="E19" s="1153"/>
      <c r="F19" s="959">
        <v>100</v>
      </c>
      <c r="G19" s="359" t="s">
        <v>30</v>
      </c>
      <c r="H19" s="361" t="s">
        <v>71</v>
      </c>
      <c r="I19" s="361"/>
      <c r="J19" s="361" t="s">
        <v>518</v>
      </c>
      <c r="K19" s="361"/>
      <c r="L19" s="361">
        <v>0.5</v>
      </c>
      <c r="M19" s="361">
        <v>1</v>
      </c>
      <c r="N19" s="958" t="s">
        <v>34</v>
      </c>
    </row>
    <row r="20" spans="1:14" s="3" customFormat="1" ht="9.75" customHeight="1" x14ac:dyDescent="0.25">
      <c r="A20" s="976"/>
      <c r="B20" s="1104"/>
      <c r="C20" s="1148"/>
      <c r="D20" s="1148"/>
      <c r="E20" s="1154"/>
      <c r="F20" s="960"/>
      <c r="G20" s="121"/>
      <c r="H20" s="122"/>
      <c r="I20" s="122"/>
      <c r="J20" s="122"/>
      <c r="K20" s="122"/>
      <c r="L20" s="347"/>
      <c r="M20" s="347"/>
      <c r="N20" s="551"/>
    </row>
    <row r="21" spans="1:14" s="3" customFormat="1" ht="9.75" customHeight="1" x14ac:dyDescent="0.25">
      <c r="A21" s="974" t="s">
        <v>36</v>
      </c>
      <c r="B21" s="1103" t="s">
        <v>37</v>
      </c>
      <c r="C21" s="1146">
        <f>0.5*(C6*0.25%)/6</f>
        <v>549.63583333333338</v>
      </c>
      <c r="D21" s="1146">
        <f>C21</f>
        <v>549.63583333333338</v>
      </c>
      <c r="E21" s="1152">
        <f>SUM(C21:D27)</f>
        <v>1099.2716666666668</v>
      </c>
      <c r="F21" s="1158">
        <v>650</v>
      </c>
      <c r="G21" s="766"/>
      <c r="H21" s="797"/>
      <c r="I21" s="123"/>
      <c r="J21" s="116"/>
      <c r="K21" s="123"/>
      <c r="L21" s="498"/>
      <c r="M21" s="498"/>
      <c r="N21" s="116"/>
    </row>
    <row r="22" spans="1:14" s="3" customFormat="1" ht="9.75" customHeight="1" x14ac:dyDescent="0.25">
      <c r="A22" s="975"/>
      <c r="B22" s="999"/>
      <c r="C22" s="1147"/>
      <c r="D22" s="1147"/>
      <c r="E22" s="1153"/>
      <c r="F22" s="1159"/>
      <c r="G22" s="119" t="s">
        <v>38</v>
      </c>
      <c r="H22" s="802" t="s">
        <v>39</v>
      </c>
      <c r="I22" s="119"/>
      <c r="J22" s="125" t="s">
        <v>53</v>
      </c>
      <c r="K22" s="802"/>
      <c r="L22" s="389">
        <v>2.2999999999999998</v>
      </c>
      <c r="M22" s="799">
        <v>10</v>
      </c>
      <c r="N22" s="969" t="s">
        <v>80</v>
      </c>
    </row>
    <row r="23" spans="1:14" s="3" customFormat="1" ht="9.75" customHeight="1" x14ac:dyDescent="0.25">
      <c r="A23" s="975"/>
      <c r="B23" s="999"/>
      <c r="C23" s="1147"/>
      <c r="D23" s="1147"/>
      <c r="E23" s="1153"/>
      <c r="F23" s="1159"/>
      <c r="G23" s="119" t="s">
        <v>40</v>
      </c>
      <c r="H23" s="802" t="s">
        <v>39</v>
      </c>
      <c r="I23" s="794"/>
      <c r="J23" s="125" t="s">
        <v>53</v>
      </c>
      <c r="K23" s="117"/>
      <c r="L23" s="389">
        <v>1.3</v>
      </c>
      <c r="M23" s="799">
        <v>10</v>
      </c>
      <c r="N23" s="970"/>
    </row>
    <row r="24" spans="1:14" s="3" customFormat="1" ht="9.75" customHeight="1" x14ac:dyDescent="0.25">
      <c r="A24" s="975"/>
      <c r="B24" s="999"/>
      <c r="C24" s="1147"/>
      <c r="D24" s="1147"/>
      <c r="E24" s="1153"/>
      <c r="F24" s="1159"/>
      <c r="G24" s="119" t="s">
        <v>41</v>
      </c>
      <c r="H24" s="802" t="s">
        <v>39</v>
      </c>
      <c r="I24" s="117"/>
      <c r="J24" s="125" t="s">
        <v>53</v>
      </c>
      <c r="K24" s="802"/>
      <c r="L24" s="389">
        <v>2.2999999999999998</v>
      </c>
      <c r="M24" s="799">
        <v>10</v>
      </c>
      <c r="N24" s="970"/>
    </row>
    <row r="25" spans="1:14" s="3" customFormat="1" ht="9.75" customHeight="1" x14ac:dyDescent="0.25">
      <c r="A25" s="975"/>
      <c r="B25" s="999"/>
      <c r="C25" s="1147"/>
      <c r="D25" s="1147"/>
      <c r="E25" s="1153"/>
      <c r="F25" s="1159"/>
      <c r="G25" s="119" t="s">
        <v>243</v>
      </c>
      <c r="H25" s="802" t="s">
        <v>39</v>
      </c>
      <c r="I25" s="802"/>
      <c r="J25" s="125" t="s">
        <v>53</v>
      </c>
      <c r="K25" s="802"/>
      <c r="L25" s="501">
        <v>2</v>
      </c>
      <c r="M25" s="128">
        <v>10</v>
      </c>
      <c r="N25" s="970"/>
    </row>
    <row r="26" spans="1:14" s="3" customFormat="1" ht="9.75" customHeight="1" x14ac:dyDescent="0.25">
      <c r="A26" s="975"/>
      <c r="B26" s="999"/>
      <c r="C26" s="1147"/>
      <c r="D26" s="1147"/>
      <c r="E26" s="1153"/>
      <c r="F26" s="1159"/>
      <c r="G26" s="119" t="s">
        <v>43</v>
      </c>
      <c r="H26" s="802" t="s">
        <v>39</v>
      </c>
      <c r="I26" s="802"/>
      <c r="J26" s="125" t="s">
        <v>53</v>
      </c>
      <c r="K26" s="802"/>
      <c r="L26" s="389">
        <v>1</v>
      </c>
      <c r="M26" s="799">
        <v>10</v>
      </c>
      <c r="N26" s="988"/>
    </row>
    <row r="27" spans="1:14" s="3" customFormat="1" ht="9.75" customHeight="1" x14ac:dyDescent="0.25">
      <c r="A27" s="976"/>
      <c r="B27" s="1104"/>
      <c r="C27" s="1148"/>
      <c r="D27" s="1148"/>
      <c r="E27" s="1154"/>
      <c r="F27" s="1160"/>
      <c r="G27" s="129"/>
      <c r="H27" s="67"/>
      <c r="I27" s="122"/>
      <c r="J27" s="122"/>
      <c r="K27" s="122"/>
      <c r="L27" s="499"/>
      <c r="M27" s="500"/>
      <c r="N27" s="122"/>
    </row>
    <row r="28" spans="1:14" s="3" customFormat="1" ht="9.75" customHeight="1" x14ac:dyDescent="0.25">
      <c r="A28" s="1130" t="s">
        <v>44</v>
      </c>
      <c r="B28" s="977" t="s">
        <v>45</v>
      </c>
      <c r="C28" s="1146">
        <f>0.5*(C6*0.25%)/6</f>
        <v>549.63583333333338</v>
      </c>
      <c r="D28" s="1146">
        <f>C28</f>
        <v>549.63583333333338</v>
      </c>
      <c r="E28" s="1152">
        <f>SUM(C28:D36)</f>
        <v>1099.2716666666668</v>
      </c>
      <c r="F28" s="1139">
        <v>1100</v>
      </c>
      <c r="G28" s="766"/>
      <c r="H28" s="116"/>
      <c r="I28" s="123"/>
      <c r="J28" s="116"/>
      <c r="K28" s="123"/>
      <c r="L28" s="116"/>
      <c r="M28" s="116"/>
      <c r="N28" s="116"/>
    </row>
    <row r="29" spans="1:14" s="3" customFormat="1" ht="9.75" customHeight="1" x14ac:dyDescent="0.25">
      <c r="A29" s="1131"/>
      <c r="B29" s="978"/>
      <c r="C29" s="1147"/>
      <c r="D29" s="1147"/>
      <c r="E29" s="1153"/>
      <c r="F29" s="1140"/>
      <c r="G29" s="119"/>
      <c r="H29" s="794"/>
      <c r="I29" s="794"/>
      <c r="J29" s="794"/>
      <c r="K29" s="117"/>
      <c r="L29" s="501"/>
      <c r="M29" s="501"/>
      <c r="N29" s="802"/>
    </row>
    <row r="30" spans="1:14" s="3" customFormat="1" ht="9.75" customHeight="1" x14ac:dyDescent="0.25">
      <c r="A30" s="1131"/>
      <c r="B30" s="978"/>
      <c r="C30" s="1147"/>
      <c r="D30" s="1147"/>
      <c r="E30" s="1153"/>
      <c r="F30" s="1140"/>
      <c r="G30" s="438" t="s">
        <v>406</v>
      </c>
      <c r="H30" s="437" t="s">
        <v>31</v>
      </c>
      <c r="I30" s="435"/>
      <c r="J30" s="437" t="s">
        <v>75</v>
      </c>
      <c r="K30" s="436"/>
      <c r="L30" s="520" t="s">
        <v>392</v>
      </c>
      <c r="M30" s="520" t="s">
        <v>392</v>
      </c>
      <c r="N30" s="1155" t="s">
        <v>34</v>
      </c>
    </row>
    <row r="31" spans="1:14" s="3" customFormat="1" ht="9.75" customHeight="1" x14ac:dyDescent="0.25">
      <c r="A31" s="1131"/>
      <c r="B31" s="978"/>
      <c r="C31" s="1147"/>
      <c r="D31" s="1147"/>
      <c r="E31" s="1153"/>
      <c r="F31" s="1140"/>
      <c r="G31" s="438" t="s">
        <v>407</v>
      </c>
      <c r="H31" s="437" t="s">
        <v>31</v>
      </c>
      <c r="I31" s="436"/>
      <c r="J31" s="437" t="s">
        <v>75</v>
      </c>
      <c r="K31" s="436"/>
      <c r="L31" s="520" t="s">
        <v>393</v>
      </c>
      <c r="M31" s="520" t="s">
        <v>393</v>
      </c>
      <c r="N31" s="1156"/>
    </row>
    <row r="32" spans="1:14" s="3" customFormat="1" ht="9.75" customHeight="1" x14ac:dyDescent="0.25">
      <c r="A32" s="1131"/>
      <c r="B32" s="978"/>
      <c r="C32" s="1147"/>
      <c r="D32" s="1147"/>
      <c r="E32" s="1153"/>
      <c r="F32" s="1140"/>
      <c r="G32" s="444" t="s">
        <v>397</v>
      </c>
      <c r="H32" s="436" t="s">
        <v>31</v>
      </c>
      <c r="I32" s="436"/>
      <c r="J32" s="437" t="s">
        <v>75</v>
      </c>
      <c r="K32" s="436"/>
      <c r="L32" s="520" t="s">
        <v>394</v>
      </c>
      <c r="M32" s="520" t="s">
        <v>394</v>
      </c>
      <c r="N32" s="1157"/>
    </row>
    <row r="33" spans="1:14" s="3" customFormat="1" ht="9.75" customHeight="1" x14ac:dyDescent="0.25">
      <c r="A33" s="1131"/>
      <c r="B33" s="978"/>
      <c r="C33" s="1147"/>
      <c r="D33" s="1147"/>
      <c r="E33" s="1153"/>
      <c r="F33" s="1140"/>
      <c r="G33" s="444"/>
      <c r="H33" s="436"/>
      <c r="I33" s="436"/>
      <c r="J33" s="436"/>
      <c r="K33" s="436"/>
      <c r="L33" s="520"/>
      <c r="M33" s="520"/>
      <c r="N33" s="802"/>
    </row>
    <row r="34" spans="1:14" s="3" customFormat="1" ht="9.75" customHeight="1" x14ac:dyDescent="0.25">
      <c r="A34" s="1131"/>
      <c r="B34" s="978"/>
      <c r="C34" s="1147"/>
      <c r="D34" s="1147"/>
      <c r="E34" s="1153"/>
      <c r="F34" s="1140"/>
      <c r="G34" s="444" t="s">
        <v>254</v>
      </c>
      <c r="H34" s="436" t="s">
        <v>31</v>
      </c>
      <c r="I34" s="436"/>
      <c r="J34" s="437" t="s">
        <v>75</v>
      </c>
      <c r="K34" s="436"/>
      <c r="L34" s="520">
        <v>7.0000000000000007E-2</v>
      </c>
      <c r="M34" s="520">
        <v>7.0000000000000007E-2</v>
      </c>
      <c r="N34" s="802" t="s">
        <v>34</v>
      </c>
    </row>
    <row r="35" spans="1:14" s="3" customFormat="1" ht="9.75" customHeight="1" x14ac:dyDescent="0.25">
      <c r="A35" s="1131"/>
      <c r="B35" s="978"/>
      <c r="C35" s="1147"/>
      <c r="D35" s="1147"/>
      <c r="E35" s="1153"/>
      <c r="F35" s="1140"/>
      <c r="G35" s="444"/>
      <c r="H35" s="358"/>
      <c r="I35" s="358"/>
      <c r="J35" s="358"/>
      <c r="K35" s="358"/>
      <c r="L35" s="358"/>
      <c r="M35" s="337"/>
      <c r="N35" s="802"/>
    </row>
    <row r="36" spans="1:14" s="3" customFormat="1" ht="9.75" customHeight="1" x14ac:dyDescent="0.25">
      <c r="A36" s="1132"/>
      <c r="B36" s="979"/>
      <c r="C36" s="1148"/>
      <c r="D36" s="1148"/>
      <c r="E36" s="1154"/>
      <c r="F36" s="1141"/>
      <c r="G36" s="359"/>
      <c r="H36" s="456"/>
      <c r="I36" s="456"/>
      <c r="J36" s="456"/>
      <c r="K36" s="456"/>
      <c r="L36" s="456"/>
      <c r="M36" s="361" t="s">
        <v>237</v>
      </c>
      <c r="N36" s="802"/>
    </row>
    <row r="37" spans="1:14" s="3" customFormat="1" ht="9.75" customHeight="1" x14ac:dyDescent="0.25">
      <c r="A37" s="1130" t="s">
        <v>47</v>
      </c>
      <c r="B37" s="977" t="s">
        <v>48</v>
      </c>
      <c r="C37" s="1146">
        <f>0.5*(C6*0.25%)/6</f>
        <v>549.63583333333338</v>
      </c>
      <c r="D37" s="1146">
        <f>C37</f>
        <v>549.63583333333338</v>
      </c>
      <c r="E37" s="1152">
        <f>SUM(C37:D40)</f>
        <v>1099.2716666666668</v>
      </c>
      <c r="F37" s="1139">
        <v>1100</v>
      </c>
      <c r="G37" s="466"/>
      <c r="H37" s="592"/>
      <c r="I37" s="593"/>
      <c r="J37" s="593"/>
      <c r="K37" s="590"/>
      <c r="L37" s="590"/>
      <c r="M37" s="590"/>
      <c r="N37" s="116"/>
    </row>
    <row r="38" spans="1:14" s="3" customFormat="1" ht="9.75" customHeight="1" x14ac:dyDescent="0.25">
      <c r="A38" s="1131"/>
      <c r="B38" s="978"/>
      <c r="C38" s="1147"/>
      <c r="D38" s="1147"/>
      <c r="E38" s="1153"/>
      <c r="F38" s="1140"/>
      <c r="G38" s="594"/>
      <c r="H38" s="363"/>
      <c r="I38" s="594"/>
      <c r="J38" s="594"/>
      <c r="K38" s="341"/>
      <c r="L38" s="341"/>
      <c r="M38" s="341"/>
      <c r="N38" s="794"/>
    </row>
    <row r="39" spans="1:14" s="3" customFormat="1" ht="9.75" customHeight="1" x14ac:dyDescent="0.2">
      <c r="A39" s="1131"/>
      <c r="B39" s="978"/>
      <c r="C39" s="1147"/>
      <c r="D39" s="1147"/>
      <c r="E39" s="1153"/>
      <c r="F39" s="1140"/>
      <c r="G39" s="438" t="s">
        <v>49</v>
      </c>
      <c r="H39" s="595" t="s">
        <v>31</v>
      </c>
      <c r="I39" s="358" t="s">
        <v>33</v>
      </c>
      <c r="J39" s="361" t="s">
        <v>391</v>
      </c>
      <c r="K39" s="595">
        <v>0.51</v>
      </c>
      <c r="L39" s="520">
        <v>0.08</v>
      </c>
      <c r="M39" s="520">
        <v>0.08</v>
      </c>
      <c r="N39" s="403" t="s">
        <v>34</v>
      </c>
    </row>
    <row r="40" spans="1:14" s="3" customFormat="1" ht="9.75" customHeight="1" x14ac:dyDescent="0.25">
      <c r="A40" s="1132"/>
      <c r="B40" s="979"/>
      <c r="C40" s="1148"/>
      <c r="D40" s="1148"/>
      <c r="E40" s="1154"/>
      <c r="F40" s="1141"/>
      <c r="G40" s="596"/>
      <c r="H40" s="455"/>
      <c r="I40" s="597"/>
      <c r="J40" s="455"/>
      <c r="K40" s="455"/>
      <c r="L40" s="455"/>
      <c r="M40" s="456"/>
      <c r="N40" s="122"/>
    </row>
    <row r="41" spans="1:14" s="3" customFormat="1" ht="9.75" customHeight="1" x14ac:dyDescent="0.25">
      <c r="A41" s="1130" t="s">
        <v>50</v>
      </c>
      <c r="B41" s="1145" t="s">
        <v>51</v>
      </c>
      <c r="C41" s="1146">
        <f t="shared" ref="C41:E41" si="0">C37</f>
        <v>549.63583333333338</v>
      </c>
      <c r="D41" s="1146">
        <f t="shared" si="0"/>
        <v>549.63583333333338</v>
      </c>
      <c r="E41" s="1149">
        <f t="shared" si="0"/>
        <v>1099.2716666666668</v>
      </c>
      <c r="F41" s="1139">
        <v>1100</v>
      </c>
      <c r="G41" s="781"/>
      <c r="H41" s="794"/>
      <c r="I41" s="137"/>
      <c r="J41" s="794"/>
      <c r="K41" s="794"/>
      <c r="L41" s="402"/>
      <c r="M41" s="402"/>
      <c r="N41" s="794"/>
    </row>
    <row r="42" spans="1:14" s="3" customFormat="1" ht="9.75" customHeight="1" x14ac:dyDescent="0.25">
      <c r="A42" s="1131"/>
      <c r="B42" s="1145"/>
      <c r="C42" s="1147"/>
      <c r="D42" s="1147"/>
      <c r="E42" s="1150"/>
      <c r="F42" s="1140"/>
      <c r="G42" s="781"/>
      <c r="H42" s="794"/>
      <c r="I42" s="796"/>
      <c r="J42" s="796"/>
      <c r="K42" s="769"/>
      <c r="L42" s="402"/>
      <c r="M42" s="402"/>
      <c r="N42" s="794"/>
    </row>
    <row r="43" spans="1:14" s="3" customFormat="1" ht="9.75" customHeight="1" x14ac:dyDescent="0.25">
      <c r="A43" s="1131"/>
      <c r="B43" s="1145"/>
      <c r="C43" s="1147"/>
      <c r="D43" s="1147"/>
      <c r="E43" s="1150"/>
      <c r="F43" s="1140"/>
      <c r="G43" s="68"/>
      <c r="H43" s="70"/>
      <c r="I43" s="97"/>
      <c r="J43" s="68"/>
      <c r="K43" s="68"/>
      <c r="L43" s="370"/>
      <c r="M43" s="502"/>
      <c r="N43" s="794"/>
    </row>
    <row r="44" spans="1:14" s="3" customFormat="1" ht="9.75" customHeight="1" x14ac:dyDescent="0.25">
      <c r="A44" s="1131"/>
      <c r="B44" s="1145"/>
      <c r="C44" s="1147"/>
      <c r="D44" s="1147"/>
      <c r="E44" s="1150"/>
      <c r="F44" s="1140"/>
      <c r="G44" s="138" t="s">
        <v>179</v>
      </c>
      <c r="H44" s="796" t="s">
        <v>31</v>
      </c>
      <c r="I44" s="796"/>
      <c r="J44" s="796" t="s">
        <v>53</v>
      </c>
      <c r="K44" s="140"/>
      <c r="L44" s="521">
        <v>0.37</v>
      </c>
      <c r="M44" s="521">
        <v>0.37</v>
      </c>
      <c r="N44" s="969" t="s">
        <v>34</v>
      </c>
    </row>
    <row r="45" spans="1:14" s="3" customFormat="1" ht="9.75" customHeight="1" x14ac:dyDescent="0.25">
      <c r="A45" s="1131"/>
      <c r="B45" s="1145"/>
      <c r="C45" s="1147"/>
      <c r="D45" s="1147"/>
      <c r="E45" s="1150"/>
      <c r="F45" s="1140"/>
      <c r="G45" s="259" t="s">
        <v>255</v>
      </c>
      <c r="H45" s="139" t="s">
        <v>31</v>
      </c>
      <c r="I45" s="796"/>
      <c r="J45" s="796" t="s">
        <v>53</v>
      </c>
      <c r="K45" s="796"/>
      <c r="L45" s="521">
        <v>8.9999999999999993E-3</v>
      </c>
      <c r="M45" s="521">
        <v>8.9999999999999993E-3</v>
      </c>
      <c r="N45" s="1058"/>
    </row>
    <row r="46" spans="1:14" s="3" customFormat="1" ht="9.75" customHeight="1" x14ac:dyDescent="0.25">
      <c r="A46" s="1131"/>
      <c r="B46" s="1145"/>
      <c r="C46" s="1147"/>
      <c r="D46" s="1147"/>
      <c r="E46" s="1150"/>
      <c r="F46" s="1140"/>
      <c r="G46" s="138" t="s">
        <v>52</v>
      </c>
      <c r="H46" s="796" t="s">
        <v>31</v>
      </c>
      <c r="I46" s="796"/>
      <c r="J46" s="796" t="s">
        <v>53</v>
      </c>
      <c r="K46" s="796"/>
      <c r="L46" s="521">
        <v>1.0999999999999999E-2</v>
      </c>
      <c r="M46" s="521">
        <v>1.0999999999999999E-2</v>
      </c>
      <c r="N46" s="1058"/>
    </row>
    <row r="47" spans="1:14" s="3" customFormat="1" ht="9.75" customHeight="1" x14ac:dyDescent="0.25">
      <c r="A47" s="1131"/>
      <c r="B47" s="1145"/>
      <c r="C47" s="1147"/>
      <c r="D47" s="1147"/>
      <c r="E47" s="1150"/>
      <c r="F47" s="1140"/>
      <c r="G47" s="259" t="s">
        <v>256</v>
      </c>
      <c r="H47" s="796" t="s">
        <v>31</v>
      </c>
      <c r="I47" s="796"/>
      <c r="J47" s="796" t="s">
        <v>53</v>
      </c>
      <c r="K47" s="796"/>
      <c r="L47" s="521">
        <v>1.7000000000000001E-2</v>
      </c>
      <c r="M47" s="521">
        <v>1.7000000000000001E-2</v>
      </c>
      <c r="N47" s="1058"/>
    </row>
    <row r="48" spans="1:14" s="3" customFormat="1" ht="9.75" customHeight="1" x14ac:dyDescent="0.25">
      <c r="A48" s="1131"/>
      <c r="B48" s="1145"/>
      <c r="C48" s="1147"/>
      <c r="D48" s="1147"/>
      <c r="E48" s="1150"/>
      <c r="F48" s="1140"/>
      <c r="G48" s="519" t="s">
        <v>55</v>
      </c>
      <c r="H48" s="139" t="s">
        <v>31</v>
      </c>
      <c r="I48" s="796"/>
      <c r="J48" s="796" t="s">
        <v>53</v>
      </c>
      <c r="K48" s="796"/>
      <c r="L48" s="521">
        <v>7.0000000000000001E-3</v>
      </c>
      <c r="M48" s="521">
        <v>7.0000000000000001E-3</v>
      </c>
      <c r="N48" s="1058"/>
    </row>
    <row r="49" spans="1:14" s="3" customFormat="1" ht="9.75" customHeight="1" x14ac:dyDescent="0.25">
      <c r="A49" s="1131"/>
      <c r="B49" s="1145"/>
      <c r="C49" s="1147"/>
      <c r="D49" s="1147"/>
      <c r="E49" s="1150"/>
      <c r="F49" s="1140"/>
      <c r="G49" s="138" t="s">
        <v>386</v>
      </c>
      <c r="H49" s="796" t="s">
        <v>31</v>
      </c>
      <c r="I49" s="796"/>
      <c r="J49" s="796" t="s">
        <v>53</v>
      </c>
      <c r="K49" s="796"/>
      <c r="L49" s="521">
        <v>1.9E-2</v>
      </c>
      <c r="M49" s="521">
        <v>1.9E-2</v>
      </c>
      <c r="N49" s="1058"/>
    </row>
    <row r="50" spans="1:14" s="3" customFormat="1" ht="9.75" customHeight="1" x14ac:dyDescent="0.25">
      <c r="A50" s="1131"/>
      <c r="B50" s="1145"/>
      <c r="C50" s="1147"/>
      <c r="D50" s="1147"/>
      <c r="E50" s="1150"/>
      <c r="F50" s="1140"/>
      <c r="G50" s="259" t="s">
        <v>150</v>
      </c>
      <c r="H50" s="796" t="s">
        <v>31</v>
      </c>
      <c r="I50" s="796"/>
      <c r="J50" s="796" t="s">
        <v>53</v>
      </c>
      <c r="K50" s="796"/>
      <c r="L50" s="521">
        <v>0.06</v>
      </c>
      <c r="M50" s="521">
        <v>0.06</v>
      </c>
      <c r="N50" s="1058"/>
    </row>
    <row r="51" spans="1:14" s="3" customFormat="1" ht="9.75" customHeight="1" x14ac:dyDescent="0.25">
      <c r="A51" s="1131"/>
      <c r="B51" s="1145"/>
      <c r="C51" s="1147"/>
      <c r="D51" s="1147"/>
      <c r="E51" s="1150"/>
      <c r="F51" s="1140"/>
      <c r="G51" s="138" t="s">
        <v>54</v>
      </c>
      <c r="H51" s="796" t="s">
        <v>31</v>
      </c>
      <c r="I51" s="796"/>
      <c r="J51" s="796" t="s">
        <v>53</v>
      </c>
      <c r="K51" s="796"/>
      <c r="L51" s="521">
        <v>1.4E-2</v>
      </c>
      <c r="M51" s="521">
        <v>1.4E-2</v>
      </c>
      <c r="N51" s="1058"/>
    </row>
    <row r="52" spans="1:14" s="3" customFormat="1" ht="9.75" customHeight="1" x14ac:dyDescent="0.25">
      <c r="A52" s="1131"/>
      <c r="B52" s="1145"/>
      <c r="C52" s="1147"/>
      <c r="D52" s="1147"/>
      <c r="E52" s="1150"/>
      <c r="F52" s="1140"/>
      <c r="G52" s="138" t="s">
        <v>56</v>
      </c>
      <c r="H52" s="796" t="s">
        <v>31</v>
      </c>
      <c r="I52" s="796"/>
      <c r="J52" s="796" t="s">
        <v>53</v>
      </c>
      <c r="K52" s="796"/>
      <c r="L52" s="521">
        <v>2.1000000000000001E-2</v>
      </c>
      <c r="M52" s="521">
        <v>2.1000000000000001E-2</v>
      </c>
      <c r="N52" s="1058"/>
    </row>
    <row r="53" spans="1:14" s="3" customFormat="1" ht="9.75" customHeight="1" x14ac:dyDescent="0.25">
      <c r="A53" s="1131"/>
      <c r="B53" s="1145"/>
      <c r="C53" s="1147"/>
      <c r="D53" s="1147"/>
      <c r="E53" s="1150"/>
      <c r="F53" s="1140"/>
      <c r="G53" s="138" t="s">
        <v>151</v>
      </c>
      <c r="H53" s="796" t="s">
        <v>31</v>
      </c>
      <c r="I53" s="796"/>
      <c r="J53" s="796" t="s">
        <v>53</v>
      </c>
      <c r="K53" s="796"/>
      <c r="L53" s="521">
        <v>1.0999999999999999E-2</v>
      </c>
      <c r="M53" s="521">
        <v>1.0999999999999999E-2</v>
      </c>
      <c r="N53" s="1058"/>
    </row>
    <row r="54" spans="1:14" s="3" customFormat="1" ht="9.75" customHeight="1" x14ac:dyDescent="0.25">
      <c r="A54" s="1131"/>
      <c r="B54" s="1145"/>
      <c r="C54" s="1147"/>
      <c r="D54" s="1147"/>
      <c r="E54" s="1150"/>
      <c r="F54" s="1140"/>
      <c r="G54" s="416" t="s">
        <v>152</v>
      </c>
      <c r="H54" s="796" t="s">
        <v>31</v>
      </c>
      <c r="I54" s="796"/>
      <c r="J54" s="796" t="s">
        <v>53</v>
      </c>
      <c r="K54" s="796"/>
      <c r="L54" s="521">
        <v>8.0000000000000002E-3</v>
      </c>
      <c r="M54" s="521">
        <v>8.0000000000000002E-3</v>
      </c>
      <c r="N54" s="1059"/>
    </row>
    <row r="55" spans="1:14" s="3" customFormat="1" ht="9.75" customHeight="1" x14ac:dyDescent="0.25">
      <c r="A55" s="1132"/>
      <c r="B55" s="1145"/>
      <c r="C55" s="1148"/>
      <c r="D55" s="1148"/>
      <c r="E55" s="1151"/>
      <c r="F55" s="1141"/>
      <c r="G55" s="119"/>
      <c r="H55" s="794"/>
      <c r="I55" s="796"/>
      <c r="J55" s="796"/>
      <c r="K55" s="140"/>
      <c r="L55" s="503"/>
      <c r="M55" s="503"/>
      <c r="N55" s="796"/>
    </row>
    <row r="56" spans="1:14" s="3" customFormat="1" ht="42" customHeight="1" x14ac:dyDescent="0.25">
      <c r="A56" s="974" t="s">
        <v>57</v>
      </c>
      <c r="B56" s="302" t="s">
        <v>58</v>
      </c>
      <c r="C56" s="141">
        <f>0.5*(C6*0.25%)/6</f>
        <v>549.63583333333338</v>
      </c>
      <c r="D56" s="141">
        <f>C56</f>
        <v>549.63583333333338</v>
      </c>
      <c r="E56" s="142">
        <f>SUM(C56:D56)</f>
        <v>1099.2716666666668</v>
      </c>
      <c r="F56" s="143">
        <f>(F57+F58+F64)</f>
        <v>1101</v>
      </c>
      <c r="G56" s="144"/>
      <c r="H56" s="145"/>
      <c r="I56" s="1128"/>
      <c r="J56" s="1128"/>
      <c r="K56" s="1128"/>
      <c r="L56" s="1128"/>
      <c r="M56" s="1128"/>
      <c r="N56" s="1129"/>
    </row>
    <row r="57" spans="1:14" s="3" customFormat="1" ht="12" customHeight="1" x14ac:dyDescent="0.25">
      <c r="A57" s="975"/>
      <c r="B57" s="783" t="s">
        <v>59</v>
      </c>
      <c r="C57" s="785"/>
      <c r="D57" s="785"/>
      <c r="E57" s="146"/>
      <c r="F57" s="814">
        <v>370</v>
      </c>
      <c r="G57" s="212" t="s">
        <v>132</v>
      </c>
      <c r="H57" s="213" t="s">
        <v>60</v>
      </c>
      <c r="I57" s="317" t="s">
        <v>46</v>
      </c>
      <c r="J57" s="213" t="s">
        <v>53</v>
      </c>
      <c r="K57" s="213">
        <v>7.0000000000000007E-2</v>
      </c>
      <c r="L57" s="213">
        <v>0.05</v>
      </c>
      <c r="M57" s="213">
        <v>0.05</v>
      </c>
      <c r="N57" s="802" t="s">
        <v>34</v>
      </c>
    </row>
    <row r="58" spans="1:14" s="3" customFormat="1" ht="9.75" customHeight="1" x14ac:dyDescent="0.25">
      <c r="A58" s="975"/>
      <c r="B58" s="1130" t="s">
        <v>62</v>
      </c>
      <c r="C58" s="1133"/>
      <c r="D58" s="1133"/>
      <c r="E58" s="1137"/>
      <c r="F58" s="1139">
        <v>370</v>
      </c>
      <c r="G58" s="320" t="s">
        <v>257</v>
      </c>
      <c r="H58" s="793" t="s">
        <v>60</v>
      </c>
      <c r="I58" s="139"/>
      <c r="J58" s="794" t="s">
        <v>63</v>
      </c>
      <c r="K58" s="800"/>
      <c r="L58" s="503"/>
      <c r="M58" s="522"/>
      <c r="N58" s="1142" t="s">
        <v>34</v>
      </c>
    </row>
    <row r="59" spans="1:14" s="3" customFormat="1" ht="9.75" customHeight="1" x14ac:dyDescent="0.25">
      <c r="A59" s="975"/>
      <c r="B59" s="1131"/>
      <c r="C59" s="1134"/>
      <c r="D59" s="1134"/>
      <c r="E59" s="1138"/>
      <c r="F59" s="1140"/>
      <c r="G59" s="320" t="s">
        <v>64</v>
      </c>
      <c r="H59" s="802" t="s">
        <v>60</v>
      </c>
      <c r="I59" s="139"/>
      <c r="J59" s="794" t="s">
        <v>63</v>
      </c>
      <c r="K59" s="126"/>
      <c r="L59" s="796">
        <v>0.14000000000000001</v>
      </c>
      <c r="M59" s="796">
        <v>0.14000000000000001</v>
      </c>
      <c r="N59" s="1143"/>
    </row>
    <row r="60" spans="1:14" s="3" customFormat="1" ht="9.75" customHeight="1" x14ac:dyDescent="0.25">
      <c r="A60" s="975"/>
      <c r="B60" s="1131"/>
      <c r="C60" s="1134"/>
      <c r="D60" s="1134"/>
      <c r="E60" s="1138"/>
      <c r="F60" s="1140"/>
      <c r="G60" s="154" t="s">
        <v>65</v>
      </c>
      <c r="H60" s="802" t="s">
        <v>60</v>
      </c>
      <c r="I60" s="139"/>
      <c r="J60" s="794" t="s">
        <v>63</v>
      </c>
      <c r="K60" s="800"/>
      <c r="L60" s="796">
        <v>0.11</v>
      </c>
      <c r="M60" s="796">
        <v>0.11</v>
      </c>
      <c r="N60" s="1143"/>
    </row>
    <row r="61" spans="1:14" s="3" customFormat="1" ht="9.75" customHeight="1" x14ac:dyDescent="0.25">
      <c r="A61" s="975"/>
      <c r="B61" s="1131"/>
      <c r="C61" s="1134"/>
      <c r="D61" s="1134"/>
      <c r="E61" s="1138"/>
      <c r="F61" s="1140"/>
      <c r="G61" s="320" t="s">
        <v>66</v>
      </c>
      <c r="H61" s="802" t="s">
        <v>60</v>
      </c>
      <c r="I61" s="139"/>
      <c r="J61" s="794" t="s">
        <v>63</v>
      </c>
      <c r="K61" s="799"/>
      <c r="L61" s="796">
        <v>0.05</v>
      </c>
      <c r="M61" s="796">
        <v>0.05</v>
      </c>
      <c r="N61" s="1143"/>
    </row>
    <row r="62" spans="1:14" s="3" customFormat="1" ht="9.75" customHeight="1" x14ac:dyDescent="0.25">
      <c r="A62" s="975"/>
      <c r="B62" s="1131"/>
      <c r="C62" s="1134"/>
      <c r="D62" s="1134"/>
      <c r="E62" s="1138"/>
      <c r="F62" s="1140"/>
      <c r="G62" s="320" t="s">
        <v>67</v>
      </c>
      <c r="H62" s="117" t="s">
        <v>60</v>
      </c>
      <c r="I62" s="139"/>
      <c r="J62" s="794" t="s">
        <v>63</v>
      </c>
      <c r="K62" s="799"/>
      <c r="L62" s="796">
        <v>0.43</v>
      </c>
      <c r="M62" s="796">
        <v>0.43</v>
      </c>
      <c r="N62" s="1144"/>
    </row>
    <row r="63" spans="1:14" s="3" customFormat="1" ht="9.75" customHeight="1" x14ac:dyDescent="0.25">
      <c r="A63" s="975"/>
      <c r="B63" s="1131"/>
      <c r="C63" s="1134"/>
      <c r="D63" s="1134"/>
      <c r="E63" s="1138"/>
      <c r="F63" s="1141"/>
      <c r="G63" s="121"/>
      <c r="H63" s="122"/>
      <c r="I63" s="122"/>
      <c r="J63" s="122"/>
      <c r="K63" s="78"/>
      <c r="L63" s="523"/>
      <c r="M63" s="523"/>
      <c r="N63" s="523"/>
    </row>
    <row r="64" spans="1:14" s="3" customFormat="1" ht="9.75" customHeight="1" x14ac:dyDescent="0.25">
      <c r="A64" s="975"/>
      <c r="B64" s="1131"/>
      <c r="C64" s="1135"/>
      <c r="D64" s="1135"/>
      <c r="E64" s="1138"/>
      <c r="F64" s="1139">
        <v>361</v>
      </c>
      <c r="G64" s="359"/>
      <c r="H64" s="402"/>
      <c r="I64" s="402"/>
      <c r="J64" s="402"/>
      <c r="K64" s="402"/>
      <c r="L64" s="402"/>
      <c r="M64" s="178"/>
      <c r="N64" s="405"/>
    </row>
    <row r="65" spans="1:14" s="3" customFormat="1" ht="9.75" customHeight="1" x14ac:dyDescent="0.25">
      <c r="A65" s="975"/>
      <c r="B65" s="1131"/>
      <c r="C65" s="1135"/>
      <c r="D65" s="1135"/>
      <c r="E65" s="1138"/>
      <c r="F65" s="1140"/>
      <c r="G65" s="359" t="s">
        <v>264</v>
      </c>
      <c r="H65" s="341" t="s">
        <v>60</v>
      </c>
      <c r="I65" s="358"/>
      <c r="J65" s="341" t="s">
        <v>63</v>
      </c>
      <c r="K65" s="323"/>
      <c r="L65" s="437">
        <v>0.23</v>
      </c>
      <c r="M65" s="437">
        <v>0.23</v>
      </c>
      <c r="N65" s="970" t="s">
        <v>80</v>
      </c>
    </row>
    <row r="66" spans="1:14" s="3" customFormat="1" ht="9.75" customHeight="1" x14ac:dyDescent="0.25">
      <c r="A66" s="975"/>
      <c r="B66" s="1131"/>
      <c r="C66" s="1135"/>
      <c r="D66" s="1135"/>
      <c r="E66" s="1138"/>
      <c r="F66" s="1140"/>
      <c r="G66" s="359" t="s">
        <v>258</v>
      </c>
      <c r="H66" s="341" t="s">
        <v>60</v>
      </c>
      <c r="I66" s="358"/>
      <c r="J66" s="341" t="s">
        <v>63</v>
      </c>
      <c r="K66" s="366"/>
      <c r="L66" s="437">
        <v>0.17</v>
      </c>
      <c r="M66" s="437">
        <v>0.17</v>
      </c>
      <c r="N66" s="970"/>
    </row>
    <row r="67" spans="1:14" s="3" customFormat="1" ht="9.75" customHeight="1" x14ac:dyDescent="0.25">
      <c r="A67" s="975"/>
      <c r="B67" s="1131"/>
      <c r="C67" s="1135"/>
      <c r="D67" s="1135"/>
      <c r="E67" s="1138"/>
      <c r="F67" s="1140"/>
      <c r="G67" s="359" t="s">
        <v>260</v>
      </c>
      <c r="H67" s="341" t="s">
        <v>60</v>
      </c>
      <c r="I67" s="360"/>
      <c r="J67" s="341" t="s">
        <v>63</v>
      </c>
      <c r="K67" s="323"/>
      <c r="L67" s="437">
        <v>0.51</v>
      </c>
      <c r="M67" s="437">
        <v>0.51</v>
      </c>
      <c r="N67" s="970"/>
    </row>
    <row r="68" spans="1:14" s="3" customFormat="1" ht="9.75" customHeight="1" x14ac:dyDescent="0.25">
      <c r="A68" s="975"/>
      <c r="B68" s="1131"/>
      <c r="C68" s="1135"/>
      <c r="D68" s="1135"/>
      <c r="E68" s="1138"/>
      <c r="F68" s="1140"/>
      <c r="G68" s="359" t="s">
        <v>261</v>
      </c>
      <c r="H68" s="341" t="s">
        <v>60</v>
      </c>
      <c r="I68" s="358"/>
      <c r="J68" s="341" t="s">
        <v>63</v>
      </c>
      <c r="K68" s="323"/>
      <c r="L68" s="437">
        <v>0.34</v>
      </c>
      <c r="M68" s="437">
        <v>0.34</v>
      </c>
      <c r="N68" s="970"/>
    </row>
    <row r="69" spans="1:14" s="3" customFormat="1" ht="9.75" customHeight="1" x14ac:dyDescent="0.25">
      <c r="A69" s="975"/>
      <c r="B69" s="1131"/>
      <c r="C69" s="1135"/>
      <c r="D69" s="1135"/>
      <c r="E69" s="1138"/>
      <c r="F69" s="1140"/>
      <c r="G69" s="359" t="s">
        <v>259</v>
      </c>
      <c r="H69" s="341" t="s">
        <v>60</v>
      </c>
      <c r="I69" s="358"/>
      <c r="J69" s="341" t="s">
        <v>63</v>
      </c>
      <c r="K69" s="323"/>
      <c r="L69" s="437">
        <v>0.39</v>
      </c>
      <c r="M69" s="437">
        <v>0.39</v>
      </c>
      <c r="N69" s="970"/>
    </row>
    <row r="70" spans="1:14" s="3" customFormat="1" ht="9.75" customHeight="1" x14ac:dyDescent="0.25">
      <c r="A70" s="975"/>
      <c r="B70" s="1131"/>
      <c r="C70" s="1135"/>
      <c r="D70" s="1135"/>
      <c r="E70" s="1138"/>
      <c r="F70" s="1140"/>
      <c r="G70" s="359" t="s">
        <v>262</v>
      </c>
      <c r="H70" s="341" t="s">
        <v>60</v>
      </c>
      <c r="I70" s="361"/>
      <c r="J70" s="341" t="s">
        <v>63</v>
      </c>
      <c r="K70" s="323"/>
      <c r="L70" s="437">
        <v>0.33</v>
      </c>
      <c r="M70" s="437">
        <v>0.33</v>
      </c>
      <c r="N70" s="970"/>
    </row>
    <row r="71" spans="1:14" s="3" customFormat="1" ht="9.75" customHeight="1" x14ac:dyDescent="0.25">
      <c r="A71" s="975"/>
      <c r="B71" s="1131"/>
      <c r="C71" s="1135"/>
      <c r="D71" s="1135"/>
      <c r="E71" s="1138"/>
      <c r="F71" s="1140"/>
      <c r="G71" s="359" t="s">
        <v>263</v>
      </c>
      <c r="H71" s="341" t="s">
        <v>60</v>
      </c>
      <c r="I71" s="358"/>
      <c r="J71" s="341" t="s">
        <v>63</v>
      </c>
      <c r="K71" s="367"/>
      <c r="L71" s="437">
        <v>0.23</v>
      </c>
      <c r="M71" s="437">
        <v>0.23</v>
      </c>
      <c r="N71" s="970"/>
    </row>
    <row r="72" spans="1:14" s="3" customFormat="1" ht="9.75" customHeight="1" x14ac:dyDescent="0.25">
      <c r="A72" s="975"/>
      <c r="B72" s="1131"/>
      <c r="C72" s="1135"/>
      <c r="D72" s="1135"/>
      <c r="E72" s="1138"/>
      <c r="F72" s="1140"/>
      <c r="G72" s="324"/>
      <c r="H72" s="402"/>
      <c r="I72" s="323"/>
      <c r="J72" s="402"/>
      <c r="K72" s="323"/>
      <c r="L72" s="402"/>
      <c r="M72" s="178"/>
      <c r="N72" s="406"/>
    </row>
    <row r="73" spans="1:14" s="3" customFormat="1" ht="9.75" customHeight="1" x14ac:dyDescent="0.25">
      <c r="A73" s="975"/>
      <c r="B73" s="1131"/>
      <c r="C73" s="1135"/>
      <c r="D73" s="1135"/>
      <c r="E73" s="1138"/>
      <c r="F73" s="1140"/>
      <c r="G73" s="321"/>
      <c r="H73" s="402"/>
      <c r="I73" s="322"/>
      <c r="J73" s="402"/>
      <c r="K73" s="323"/>
      <c r="L73" s="402"/>
      <c r="M73" s="178"/>
      <c r="N73" s="404"/>
    </row>
    <row r="74" spans="1:14" s="3" customFormat="1" ht="1.5" customHeight="1" x14ac:dyDescent="0.25">
      <c r="A74" s="975"/>
      <c r="B74" s="1132"/>
      <c r="C74" s="1136"/>
      <c r="D74" s="1136"/>
      <c r="E74" s="1138"/>
      <c r="F74" s="1140"/>
      <c r="G74" s="121"/>
      <c r="H74" s="21"/>
      <c r="I74" s="122"/>
      <c r="K74" s="122"/>
      <c r="M74" s="31"/>
      <c r="N74" s="21"/>
    </row>
    <row r="75" spans="1:14" s="3" customFormat="1" ht="30" customHeight="1" x14ac:dyDescent="0.25">
      <c r="A75" s="1015" t="s">
        <v>15</v>
      </c>
      <c r="B75" s="1120"/>
      <c r="C75" s="1123" t="s">
        <v>9</v>
      </c>
      <c r="D75" s="1021"/>
      <c r="E75" s="1124"/>
      <c r="F75" s="1125"/>
      <c r="G75" s="1006" t="s">
        <v>16</v>
      </c>
      <c r="H75" s="1006" t="s">
        <v>17</v>
      </c>
      <c r="I75" s="1006" t="s">
        <v>18</v>
      </c>
      <c r="J75" s="1006" t="s">
        <v>19</v>
      </c>
      <c r="K75" s="1006" t="s">
        <v>20</v>
      </c>
      <c r="L75" s="1006" t="s">
        <v>21</v>
      </c>
      <c r="M75" s="1099" t="s">
        <v>376</v>
      </c>
      <c r="N75" s="1101" t="s">
        <v>23</v>
      </c>
    </row>
    <row r="76" spans="1:14" s="3" customFormat="1" ht="30" customHeight="1" x14ac:dyDescent="0.25">
      <c r="A76" s="1121"/>
      <c r="B76" s="1122"/>
      <c r="C76" s="16" t="s">
        <v>27</v>
      </c>
      <c r="D76" s="74" t="s">
        <v>14</v>
      </c>
      <c r="E76" s="1126"/>
      <c r="F76" s="1127"/>
      <c r="G76" s="1008"/>
      <c r="H76" s="1008"/>
      <c r="I76" s="1008"/>
      <c r="J76" s="1008"/>
      <c r="K76" s="1008"/>
      <c r="L76" s="1008"/>
      <c r="M76" s="1100"/>
      <c r="N76" s="1102"/>
    </row>
    <row r="77" spans="1:14" s="3" customFormat="1" ht="11.25" customHeight="1" x14ac:dyDescent="0.25">
      <c r="A77" s="1023" t="s">
        <v>68</v>
      </c>
      <c r="B77" s="1103" t="s">
        <v>69</v>
      </c>
      <c r="C77" s="1105">
        <f>(C6*0.15%)*0.4</f>
        <v>1582.9512000000002</v>
      </c>
      <c r="D77" s="1108">
        <f>(E77+E100+E112+E123)</f>
        <v>1590</v>
      </c>
      <c r="E77" s="1111">
        <v>720</v>
      </c>
      <c r="F77" s="1112"/>
      <c r="G77" s="309"/>
      <c r="H77" s="310"/>
      <c r="I77" s="310"/>
      <c r="J77" s="310"/>
      <c r="K77" s="309"/>
      <c r="L77" s="310"/>
      <c r="M77" s="311"/>
      <c r="N77" s="1117" t="s">
        <v>181</v>
      </c>
    </row>
    <row r="78" spans="1:14" s="3" customFormat="1" ht="9.75" customHeight="1" x14ac:dyDescent="0.25">
      <c r="A78" s="1024"/>
      <c r="B78" s="999"/>
      <c r="C78" s="1106"/>
      <c r="D78" s="1109"/>
      <c r="E78" s="1113"/>
      <c r="F78" s="1114"/>
      <c r="G78" s="298"/>
      <c r="H78" s="297"/>
      <c r="I78" s="299"/>
      <c r="J78" s="297"/>
      <c r="K78" s="304"/>
      <c r="L78" s="308"/>
      <c r="M78" s="307"/>
      <c r="N78" s="1118"/>
    </row>
    <row r="79" spans="1:14" s="3" customFormat="1" ht="9.75" customHeight="1" x14ac:dyDescent="0.25">
      <c r="A79" s="1024"/>
      <c r="B79" s="999"/>
      <c r="C79" s="1106"/>
      <c r="D79" s="1109"/>
      <c r="E79" s="1113"/>
      <c r="F79" s="1114"/>
      <c r="G79" s="598" t="s">
        <v>216</v>
      </c>
      <c r="H79" s="389" t="s">
        <v>400</v>
      </c>
      <c r="I79" s="389"/>
      <c r="J79" s="389" t="s">
        <v>53</v>
      </c>
      <c r="K79" s="389"/>
      <c r="L79" s="395">
        <v>10</v>
      </c>
      <c r="M79" s="396" t="s">
        <v>331</v>
      </c>
      <c r="N79" s="1118"/>
    </row>
    <row r="80" spans="1:14" s="3" customFormat="1" ht="9.75" customHeight="1" x14ac:dyDescent="0.25">
      <c r="A80" s="1024"/>
      <c r="B80" s="999"/>
      <c r="C80" s="1106"/>
      <c r="D80" s="1109"/>
      <c r="E80" s="1113"/>
      <c r="F80" s="1114"/>
      <c r="G80" s="467" t="s">
        <v>153</v>
      </c>
      <c r="H80" s="389" t="s">
        <v>400</v>
      </c>
      <c r="I80" s="389"/>
      <c r="J80" s="389" t="s">
        <v>53</v>
      </c>
      <c r="K80" s="389"/>
      <c r="L80" s="395">
        <v>2</v>
      </c>
      <c r="M80" s="396" t="s">
        <v>331</v>
      </c>
      <c r="N80" s="1118"/>
    </row>
    <row r="81" spans="1:18" s="3" customFormat="1" ht="9.75" customHeight="1" x14ac:dyDescent="0.25">
      <c r="A81" s="1024"/>
      <c r="B81" s="999"/>
      <c r="C81" s="1106"/>
      <c r="D81" s="1109"/>
      <c r="E81" s="1113"/>
      <c r="F81" s="1114"/>
      <c r="G81" s="468" t="s">
        <v>154</v>
      </c>
      <c r="H81" s="389" t="s">
        <v>400</v>
      </c>
      <c r="I81" s="389"/>
      <c r="J81" s="389" t="s">
        <v>53</v>
      </c>
      <c r="K81" s="389"/>
      <c r="L81" s="395">
        <v>10</v>
      </c>
      <c r="M81" s="396" t="s">
        <v>332</v>
      </c>
      <c r="N81" s="1118"/>
    </row>
    <row r="82" spans="1:18" s="3" customFormat="1" ht="9.75" customHeight="1" x14ac:dyDescent="0.25">
      <c r="A82" s="1024"/>
      <c r="B82" s="999"/>
      <c r="C82" s="1106"/>
      <c r="D82" s="1109"/>
      <c r="E82" s="1113"/>
      <c r="F82" s="1114"/>
      <c r="G82" s="468" t="s">
        <v>265</v>
      </c>
      <c r="H82" s="389" t="s">
        <v>400</v>
      </c>
      <c r="I82" s="389"/>
      <c r="J82" s="389" t="s">
        <v>53</v>
      </c>
      <c r="K82" s="389"/>
      <c r="L82" s="389">
        <v>20</v>
      </c>
      <c r="M82" s="451" t="s">
        <v>332</v>
      </c>
      <c r="N82" s="1118"/>
    </row>
    <row r="83" spans="1:18" s="3" customFormat="1" ht="9.75" customHeight="1" x14ac:dyDescent="0.25">
      <c r="A83" s="1024"/>
      <c r="B83" s="999"/>
      <c r="C83" s="1106"/>
      <c r="D83" s="1109"/>
      <c r="E83" s="1113"/>
      <c r="F83" s="1114"/>
      <c r="G83" s="469" t="s">
        <v>396</v>
      </c>
      <c r="H83" s="395" t="s">
        <v>400</v>
      </c>
      <c r="I83" s="389"/>
      <c r="J83" s="389" t="s">
        <v>53</v>
      </c>
      <c r="K83" s="389"/>
      <c r="L83" s="599">
        <v>10</v>
      </c>
      <c r="M83" s="451" t="s">
        <v>395</v>
      </c>
      <c r="N83" s="1118"/>
    </row>
    <row r="84" spans="1:18" s="3" customFormat="1" ht="9.75" customHeight="1" x14ac:dyDescent="0.25">
      <c r="A84" s="1024"/>
      <c r="B84" s="999"/>
      <c r="C84" s="1106"/>
      <c r="D84" s="1109"/>
      <c r="E84" s="1113"/>
      <c r="F84" s="1114"/>
      <c r="G84" s="70"/>
      <c r="H84" s="389"/>
      <c r="I84" s="801"/>
      <c r="J84" s="801"/>
      <c r="K84" s="326"/>
      <c r="L84" s="796"/>
      <c r="M84" s="327"/>
      <c r="N84" s="1118"/>
    </row>
    <row r="85" spans="1:18" s="3" customFormat="1" ht="9.75" customHeight="1" x14ac:dyDescent="0.25">
      <c r="A85" s="1024"/>
      <c r="B85" s="999"/>
      <c r="C85" s="1106"/>
      <c r="D85" s="1109"/>
      <c r="E85" s="1113"/>
      <c r="F85" s="1114"/>
      <c r="G85" s="119" t="s">
        <v>267</v>
      </c>
      <c r="H85" s="389" t="s">
        <v>400</v>
      </c>
      <c r="I85" s="126"/>
      <c r="J85" s="126" t="s">
        <v>53</v>
      </c>
      <c r="K85" s="157"/>
      <c r="L85" s="796">
        <v>400</v>
      </c>
      <c r="M85" s="126" t="s">
        <v>333</v>
      </c>
      <c r="N85" s="1118"/>
    </row>
    <row r="86" spans="1:18" s="3" customFormat="1" ht="9.75" customHeight="1" x14ac:dyDescent="0.25">
      <c r="A86" s="1024"/>
      <c r="B86" s="999"/>
      <c r="C86" s="1106"/>
      <c r="D86" s="1109"/>
      <c r="E86" s="1113"/>
      <c r="F86" s="1114"/>
      <c r="G86" s="119" t="s">
        <v>145</v>
      </c>
      <c r="H86" s="389" t="s">
        <v>400</v>
      </c>
      <c r="I86" s="126"/>
      <c r="J86" s="126" t="s">
        <v>53</v>
      </c>
      <c r="K86" s="325"/>
      <c r="L86" s="796">
        <v>40</v>
      </c>
      <c r="M86" s="177" t="s">
        <v>334</v>
      </c>
      <c r="N86" s="1118"/>
    </row>
    <row r="87" spans="1:18" s="3" customFormat="1" ht="9.75" customHeight="1" x14ac:dyDescent="0.25">
      <c r="A87" s="1024"/>
      <c r="B87" s="999"/>
      <c r="C87" s="1106"/>
      <c r="D87" s="1109"/>
      <c r="E87" s="1113"/>
      <c r="F87" s="1114"/>
      <c r="G87" s="119" t="s">
        <v>266</v>
      </c>
      <c r="H87" s="389" t="s">
        <v>400</v>
      </c>
      <c r="I87" s="126"/>
      <c r="J87" s="126" t="s">
        <v>53</v>
      </c>
      <c r="K87" s="126"/>
      <c r="L87" s="796">
        <v>50</v>
      </c>
      <c r="M87" s="177" t="s">
        <v>335</v>
      </c>
      <c r="N87" s="1118"/>
    </row>
    <row r="88" spans="1:18" s="3" customFormat="1" ht="9.75" customHeight="1" x14ac:dyDescent="0.25">
      <c r="A88" s="1024"/>
      <c r="B88" s="999"/>
      <c r="C88" s="1106"/>
      <c r="D88" s="1109"/>
      <c r="E88" s="1113"/>
      <c r="F88" s="1114"/>
      <c r="G88" s="72" t="s">
        <v>303</v>
      </c>
      <c r="H88" s="389" t="s">
        <v>400</v>
      </c>
      <c r="I88" s="126"/>
      <c r="J88" s="126" t="s">
        <v>53</v>
      </c>
      <c r="K88" s="306"/>
      <c r="L88" s="801">
        <v>40</v>
      </c>
      <c r="M88" s="177" t="s">
        <v>336</v>
      </c>
      <c r="N88" s="1118"/>
    </row>
    <row r="89" spans="1:18" s="3" customFormat="1" ht="9.75" customHeight="1" x14ac:dyDescent="0.25">
      <c r="A89" s="1024"/>
      <c r="B89" s="999"/>
      <c r="C89" s="1106"/>
      <c r="D89" s="1109"/>
      <c r="E89" s="1113"/>
      <c r="F89" s="1114"/>
      <c r="G89" s="370"/>
      <c r="H89" s="389"/>
      <c r="I89" s="157"/>
      <c r="J89" s="157"/>
      <c r="K89" s="326"/>
      <c r="L89" s="801"/>
      <c r="M89" s="354"/>
      <c r="N89" s="1118"/>
    </row>
    <row r="90" spans="1:18" s="3" customFormat="1" ht="9.75" customHeight="1" x14ac:dyDescent="0.25">
      <c r="A90" s="1024"/>
      <c r="B90" s="999"/>
      <c r="C90" s="1106"/>
      <c r="D90" s="1109"/>
      <c r="E90" s="1113"/>
      <c r="F90" s="1114"/>
      <c r="G90" s="119" t="s">
        <v>207</v>
      </c>
      <c r="H90" s="389" t="s">
        <v>400</v>
      </c>
      <c r="I90" s="126"/>
      <c r="J90" s="126" t="s">
        <v>53</v>
      </c>
      <c r="K90" s="157"/>
      <c r="L90" s="801">
        <v>5</v>
      </c>
      <c r="M90" s="386" t="s">
        <v>337</v>
      </c>
      <c r="N90" s="1118"/>
    </row>
    <row r="91" spans="1:18" s="3" customFormat="1" ht="9.75" customHeight="1" x14ac:dyDescent="0.25">
      <c r="A91" s="1024"/>
      <c r="B91" s="999"/>
      <c r="C91" s="1106"/>
      <c r="D91" s="1109"/>
      <c r="E91" s="1113"/>
      <c r="F91" s="1114"/>
      <c r="G91" s="119" t="s">
        <v>209</v>
      </c>
      <c r="H91" s="389" t="s">
        <v>400</v>
      </c>
      <c r="I91" s="126"/>
      <c r="J91" s="126" t="s">
        <v>53</v>
      </c>
      <c r="K91" s="157"/>
      <c r="L91" s="801">
        <v>8</v>
      </c>
      <c r="M91" s="387" t="s">
        <v>337</v>
      </c>
      <c r="N91" s="1118"/>
    </row>
    <row r="92" spans="1:18" s="3" customFormat="1" ht="9.75" customHeight="1" x14ac:dyDescent="0.25">
      <c r="A92" s="1024"/>
      <c r="B92" s="999"/>
      <c r="C92" s="1106"/>
      <c r="D92" s="1109"/>
      <c r="E92" s="1113"/>
      <c r="F92" s="1114"/>
      <c r="G92" s="120" t="s">
        <v>146</v>
      </c>
      <c r="H92" s="389" t="s">
        <v>400</v>
      </c>
      <c r="I92" s="126"/>
      <c r="J92" s="126" t="s">
        <v>53</v>
      </c>
      <c r="K92" s="157"/>
      <c r="L92" s="801">
        <v>5</v>
      </c>
      <c r="M92" s="386" t="s">
        <v>343</v>
      </c>
      <c r="N92" s="1118"/>
    </row>
    <row r="93" spans="1:18" s="3" customFormat="1" ht="9.75" customHeight="1" x14ac:dyDescent="0.25">
      <c r="A93" s="1024"/>
      <c r="B93" s="999"/>
      <c r="C93" s="1106"/>
      <c r="D93" s="1109"/>
      <c r="E93" s="1113"/>
      <c r="F93" s="1114"/>
      <c r="G93" s="132" t="s">
        <v>175</v>
      </c>
      <c r="H93" s="389" t="s">
        <v>400</v>
      </c>
      <c r="I93" s="126"/>
      <c r="J93" s="126" t="s">
        <v>53</v>
      </c>
      <c r="K93" s="157"/>
      <c r="L93" s="801">
        <v>10</v>
      </c>
      <c r="M93" s="171" t="s">
        <v>335</v>
      </c>
      <c r="N93" s="1118"/>
      <c r="Q93" s="5"/>
      <c r="R93" s="5"/>
    </row>
    <row r="94" spans="1:18" s="3" customFormat="1" ht="9.75" customHeight="1" x14ac:dyDescent="0.25">
      <c r="A94" s="1024"/>
      <c r="B94" s="999"/>
      <c r="C94" s="1106"/>
      <c r="D94" s="1109"/>
      <c r="E94" s="1113"/>
      <c r="F94" s="1114"/>
      <c r="G94" s="132" t="s">
        <v>387</v>
      </c>
      <c r="H94" s="126" t="s">
        <v>400</v>
      </c>
      <c r="I94" s="126"/>
      <c r="J94" s="126" t="s">
        <v>53</v>
      </c>
      <c r="K94" s="126"/>
      <c r="L94" s="524">
        <v>200</v>
      </c>
      <c r="M94" s="177" t="s">
        <v>340</v>
      </c>
      <c r="N94" s="1118"/>
      <c r="Q94" s="5"/>
      <c r="R94" s="5"/>
    </row>
    <row r="95" spans="1:18" s="3" customFormat="1" ht="9.75" customHeight="1" x14ac:dyDescent="0.25">
      <c r="A95" s="1024"/>
      <c r="B95" s="999"/>
      <c r="C95" s="1106"/>
      <c r="D95" s="1109"/>
      <c r="E95" s="1113"/>
      <c r="F95" s="1114"/>
      <c r="G95" s="359" t="s">
        <v>398</v>
      </c>
      <c r="H95" s="389" t="s">
        <v>400</v>
      </c>
      <c r="I95" s="389"/>
      <c r="J95" s="389" t="s">
        <v>53</v>
      </c>
      <c r="K95" s="389"/>
      <c r="L95" s="600">
        <v>30</v>
      </c>
      <c r="M95" s="396" t="s">
        <v>331</v>
      </c>
      <c r="N95" s="1118"/>
      <c r="Q95" s="5"/>
      <c r="R95" s="5"/>
    </row>
    <row r="96" spans="1:18" s="3" customFormat="1" ht="9.75" customHeight="1" x14ac:dyDescent="0.25">
      <c r="A96" s="1024"/>
      <c r="B96" s="999"/>
      <c r="C96" s="1106"/>
      <c r="D96" s="1109"/>
      <c r="E96" s="1113"/>
      <c r="F96" s="1114"/>
      <c r="G96" s="359" t="s">
        <v>399</v>
      </c>
      <c r="H96" s="389" t="s">
        <v>400</v>
      </c>
      <c r="I96" s="389"/>
      <c r="J96" s="389" t="s">
        <v>53</v>
      </c>
      <c r="K96" s="389"/>
      <c r="L96" s="600">
        <v>20</v>
      </c>
      <c r="M96" s="396" t="s">
        <v>338</v>
      </c>
      <c r="N96" s="1118"/>
      <c r="Q96" s="5"/>
      <c r="R96" s="5"/>
    </row>
    <row r="97" spans="1:18" s="3" customFormat="1" ht="9.75" customHeight="1" x14ac:dyDescent="0.25">
      <c r="A97" s="1024"/>
      <c r="B97" s="999"/>
      <c r="C97" s="1106"/>
      <c r="D97" s="1109"/>
      <c r="E97" s="1113"/>
      <c r="F97" s="1114"/>
      <c r="G97" s="70" t="s">
        <v>211</v>
      </c>
      <c r="H97" s="389" t="s">
        <v>400</v>
      </c>
      <c r="I97" s="126"/>
      <c r="J97" s="126" t="s">
        <v>53</v>
      </c>
      <c r="K97" s="157"/>
      <c r="L97" s="801">
        <v>5</v>
      </c>
      <c r="M97" s="386" t="s">
        <v>337</v>
      </c>
      <c r="N97" s="1118"/>
      <c r="Q97" s="5"/>
      <c r="R97" s="5"/>
    </row>
    <row r="98" spans="1:18" s="3" customFormat="1" ht="9.75" customHeight="1" x14ac:dyDescent="0.25">
      <c r="A98" s="1024"/>
      <c r="B98" s="999"/>
      <c r="C98" s="1106"/>
      <c r="D98" s="1109"/>
      <c r="E98" s="1113"/>
      <c r="F98" s="1114"/>
      <c r="G98" s="70" t="s">
        <v>210</v>
      </c>
      <c r="H98" s="389" t="s">
        <v>400</v>
      </c>
      <c r="I98" s="126"/>
      <c r="J98" s="126" t="s">
        <v>53</v>
      </c>
      <c r="K98" s="157"/>
      <c r="L98" s="801">
        <v>5</v>
      </c>
      <c r="M98" s="386" t="s">
        <v>337</v>
      </c>
      <c r="N98" s="1118"/>
      <c r="Q98" s="5"/>
      <c r="R98" s="5"/>
    </row>
    <row r="99" spans="1:18" s="3" customFormat="1" ht="9.75" customHeight="1" x14ac:dyDescent="0.25">
      <c r="A99" s="1024"/>
      <c r="B99" s="999"/>
      <c r="C99" s="1106"/>
      <c r="D99" s="1109"/>
      <c r="E99" s="1115"/>
      <c r="F99" s="1116"/>
      <c r="G99" s="70"/>
      <c r="H99" s="471"/>
      <c r="I99" s="126"/>
      <c r="J99" s="126"/>
      <c r="K99" s="801"/>
      <c r="L99" s="306"/>
      <c r="M99" s="344"/>
      <c r="N99" s="1118"/>
      <c r="Q99" s="5"/>
      <c r="R99" s="5"/>
    </row>
    <row r="100" spans="1:18" s="3" customFormat="1" ht="9.75" customHeight="1" x14ac:dyDescent="0.25">
      <c r="A100" s="1024"/>
      <c r="B100" s="999"/>
      <c r="C100" s="1106"/>
      <c r="D100" s="1109"/>
      <c r="E100" s="1113">
        <v>600</v>
      </c>
      <c r="F100" s="1114"/>
      <c r="G100" s="118" t="s">
        <v>269</v>
      </c>
      <c r="H100" s="395" t="s">
        <v>60</v>
      </c>
      <c r="I100" s="139" t="s">
        <v>239</v>
      </c>
      <c r="J100" s="801" t="s">
        <v>53</v>
      </c>
      <c r="K100" s="801">
        <v>50</v>
      </c>
      <c r="L100" s="801">
        <v>10</v>
      </c>
      <c r="M100" s="177">
        <v>100</v>
      </c>
      <c r="N100" s="1118"/>
      <c r="Q100" s="5"/>
      <c r="R100" s="5"/>
    </row>
    <row r="101" spans="1:18" s="3" customFormat="1" ht="9.75" customHeight="1" x14ac:dyDescent="0.25">
      <c r="A101" s="1024"/>
      <c r="B101" s="999"/>
      <c r="C101" s="1106"/>
      <c r="D101" s="1109"/>
      <c r="E101" s="1113"/>
      <c r="F101" s="1114"/>
      <c r="G101" s="119" t="s">
        <v>268</v>
      </c>
      <c r="H101" s="126" t="s">
        <v>60</v>
      </c>
      <c r="I101" s="139" t="s">
        <v>239</v>
      </c>
      <c r="J101" s="126" t="s">
        <v>53</v>
      </c>
      <c r="K101" s="801">
        <v>50</v>
      </c>
      <c r="L101" s="126">
        <v>10</v>
      </c>
      <c r="M101" s="177">
        <v>100</v>
      </c>
      <c r="N101" s="1118"/>
      <c r="Q101" s="5"/>
      <c r="R101" s="5"/>
    </row>
    <row r="102" spans="1:18" s="3" customFormat="1" ht="9.75" customHeight="1" x14ac:dyDescent="0.25">
      <c r="A102" s="1024"/>
      <c r="B102" s="999"/>
      <c r="C102" s="1106"/>
      <c r="D102" s="1109"/>
      <c r="E102" s="1113"/>
      <c r="F102" s="1114"/>
      <c r="G102" s="68" t="s">
        <v>203</v>
      </c>
      <c r="H102" s="126" t="s">
        <v>60</v>
      </c>
      <c r="I102" s="139" t="s">
        <v>239</v>
      </c>
      <c r="J102" s="126" t="s">
        <v>53</v>
      </c>
      <c r="K102" s="801">
        <v>50</v>
      </c>
      <c r="L102" s="126">
        <v>10</v>
      </c>
      <c r="M102" s="177">
        <v>100</v>
      </c>
      <c r="N102" s="1118"/>
    </row>
    <row r="103" spans="1:18" s="3" customFormat="1" ht="9.75" customHeight="1" x14ac:dyDescent="0.25">
      <c r="A103" s="1024"/>
      <c r="B103" s="999"/>
      <c r="C103" s="1106"/>
      <c r="D103" s="1109"/>
      <c r="E103" s="1113"/>
      <c r="F103" s="1114"/>
      <c r="G103" s="119" t="s">
        <v>270</v>
      </c>
      <c r="H103" s="126" t="s">
        <v>60</v>
      </c>
      <c r="I103" s="139" t="s">
        <v>239</v>
      </c>
      <c r="J103" s="126" t="s">
        <v>53</v>
      </c>
      <c r="K103" s="801">
        <v>50</v>
      </c>
      <c r="L103" s="126">
        <v>20</v>
      </c>
      <c r="M103" s="177">
        <v>100</v>
      </c>
      <c r="N103" s="1118"/>
    </row>
    <row r="104" spans="1:18" s="3" customFormat="1" ht="9.75" customHeight="1" x14ac:dyDescent="0.25">
      <c r="A104" s="1024"/>
      <c r="B104" s="999"/>
      <c r="C104" s="1106"/>
      <c r="D104" s="1109"/>
      <c r="E104" s="1113"/>
      <c r="F104" s="1114"/>
      <c r="G104" s="153"/>
      <c r="H104" s="794"/>
      <c r="I104" s="801"/>
      <c r="J104" s="801"/>
      <c r="K104" s="801"/>
      <c r="L104" s="801"/>
      <c r="M104" s="801"/>
      <c r="N104" s="1118"/>
    </row>
    <row r="105" spans="1:18" s="3" customFormat="1" ht="9.75" customHeight="1" x14ac:dyDescent="0.25">
      <c r="A105" s="1024"/>
      <c r="B105" s="999"/>
      <c r="C105" s="1106"/>
      <c r="D105" s="1109"/>
      <c r="E105" s="1113"/>
      <c r="F105" s="1114"/>
      <c r="G105" s="154" t="s">
        <v>271</v>
      </c>
      <c r="H105" s="801" t="s">
        <v>60</v>
      </c>
      <c r="I105" s="139" t="s">
        <v>239</v>
      </c>
      <c r="J105" s="126" t="s">
        <v>53</v>
      </c>
      <c r="K105" s="801">
        <v>50</v>
      </c>
      <c r="L105" s="801">
        <v>10</v>
      </c>
      <c r="M105" s="793">
        <v>100</v>
      </c>
      <c r="N105" s="1118"/>
    </row>
    <row r="106" spans="1:18" s="3" customFormat="1" ht="9.75" customHeight="1" x14ac:dyDescent="0.25">
      <c r="A106" s="1024"/>
      <c r="B106" s="999"/>
      <c r="C106" s="1106"/>
      <c r="D106" s="1109"/>
      <c r="E106" s="1113"/>
      <c r="F106" s="1114"/>
      <c r="G106" s="271" t="s">
        <v>272</v>
      </c>
      <c r="H106" s="126" t="s">
        <v>60</v>
      </c>
      <c r="I106" s="139" t="s">
        <v>239</v>
      </c>
      <c r="J106" s="126" t="s">
        <v>53</v>
      </c>
      <c r="K106" s="801">
        <v>5</v>
      </c>
      <c r="L106" s="801">
        <v>5</v>
      </c>
      <c r="M106" s="802">
        <v>5</v>
      </c>
      <c r="N106" s="1118"/>
    </row>
    <row r="107" spans="1:18" s="3" customFormat="1" ht="9.75" customHeight="1" x14ac:dyDescent="0.25">
      <c r="A107" s="1024"/>
      <c r="B107" s="999"/>
      <c r="C107" s="1106"/>
      <c r="D107" s="1109"/>
      <c r="E107" s="1113"/>
      <c r="F107" s="1114"/>
      <c r="G107" s="156" t="s">
        <v>273</v>
      </c>
      <c r="H107" s="126" t="s">
        <v>60</v>
      </c>
      <c r="I107" s="139" t="s">
        <v>239</v>
      </c>
      <c r="J107" s="126" t="s">
        <v>53</v>
      </c>
      <c r="K107" s="801">
        <v>100</v>
      </c>
      <c r="L107" s="801">
        <v>10</v>
      </c>
      <c r="M107" s="125">
        <v>200</v>
      </c>
      <c r="N107" s="1118"/>
    </row>
    <row r="108" spans="1:18" s="3" customFormat="1" ht="9.75" customHeight="1" x14ac:dyDescent="0.25">
      <c r="A108" s="1024"/>
      <c r="B108" s="999"/>
      <c r="C108" s="1106"/>
      <c r="D108" s="1109"/>
      <c r="E108" s="1113"/>
      <c r="F108" s="1114"/>
      <c r="G108" s="156" t="s">
        <v>213</v>
      </c>
      <c r="H108" s="126" t="s">
        <v>60</v>
      </c>
      <c r="I108" s="139" t="s">
        <v>239</v>
      </c>
      <c r="J108" s="126" t="s">
        <v>53</v>
      </c>
      <c r="K108" s="801">
        <v>75</v>
      </c>
      <c r="L108" s="801">
        <v>10</v>
      </c>
      <c r="M108" s="799">
        <v>150</v>
      </c>
      <c r="N108" s="1119"/>
    </row>
    <row r="109" spans="1:18" s="3" customFormat="1" ht="9.75" customHeight="1" x14ac:dyDescent="0.25">
      <c r="A109" s="1024"/>
      <c r="B109" s="999"/>
      <c r="C109" s="1106"/>
      <c r="D109" s="1109"/>
      <c r="E109" s="1113"/>
      <c r="F109" s="1114"/>
      <c r="G109" s="156"/>
      <c r="H109" s="126"/>
      <c r="I109" s="139"/>
      <c r="J109" s="126"/>
      <c r="K109" s="126"/>
      <c r="L109" s="126"/>
      <c r="M109" s="799"/>
      <c r="N109" s="803"/>
    </row>
    <row r="110" spans="1:18" s="3" customFormat="1" ht="9.75" customHeight="1" x14ac:dyDescent="0.25">
      <c r="A110" s="1024"/>
      <c r="B110" s="999"/>
      <c r="C110" s="1106"/>
      <c r="D110" s="1109"/>
      <c r="E110" s="1113"/>
      <c r="F110" s="1114"/>
      <c r="G110" s="156" t="s">
        <v>382</v>
      </c>
      <c r="H110" s="389" t="s">
        <v>60</v>
      </c>
      <c r="I110" s="139" t="s">
        <v>239</v>
      </c>
      <c r="J110" s="126" t="s">
        <v>53</v>
      </c>
      <c r="K110" s="139">
        <v>10</v>
      </c>
      <c r="L110" s="800">
        <v>3.7</v>
      </c>
      <c r="M110" s="125">
        <v>200</v>
      </c>
      <c r="N110" s="117" t="s">
        <v>381</v>
      </c>
    </row>
    <row r="111" spans="1:18" s="3" customFormat="1" ht="9.75" customHeight="1" x14ac:dyDescent="0.25">
      <c r="A111" s="1024"/>
      <c r="B111" s="999"/>
      <c r="C111" s="1106"/>
      <c r="D111" s="1109"/>
      <c r="E111" s="1113"/>
      <c r="F111" s="1114"/>
      <c r="G111" s="154"/>
      <c r="H111" s="126"/>
      <c r="I111" s="346"/>
      <c r="J111" s="77"/>
      <c r="K111" s="77"/>
      <c r="L111" s="77"/>
      <c r="M111" s="388"/>
      <c r="N111" s="23"/>
    </row>
    <row r="112" spans="1:18" s="3" customFormat="1" ht="9.75" customHeight="1" x14ac:dyDescent="0.25">
      <c r="A112" s="1024"/>
      <c r="B112" s="999"/>
      <c r="C112" s="1106"/>
      <c r="D112" s="1109"/>
      <c r="E112" s="1090">
        <v>240</v>
      </c>
      <c r="F112" s="1091"/>
      <c r="G112" s="345"/>
      <c r="H112" s="801"/>
      <c r="I112" s="329"/>
      <c r="J112" s="801"/>
      <c r="K112" s="343"/>
      <c r="L112" s="402"/>
      <c r="M112" s="323"/>
      <c r="N112" s="793"/>
    </row>
    <row r="113" spans="1:16" s="3" customFormat="1" ht="9.75" customHeight="1" x14ac:dyDescent="0.25">
      <c r="A113" s="1024"/>
      <c r="B113" s="999"/>
      <c r="C113" s="1106"/>
      <c r="D113" s="1109"/>
      <c r="E113" s="1113"/>
      <c r="F113" s="1114"/>
      <c r="G113" s="259" t="s">
        <v>274</v>
      </c>
      <c r="H113" s="801" t="s">
        <v>71</v>
      </c>
      <c r="I113" s="139" t="s">
        <v>239</v>
      </c>
      <c r="J113" s="126" t="s">
        <v>53</v>
      </c>
      <c r="K113" s="126">
        <v>40</v>
      </c>
      <c r="L113" s="126">
        <v>10</v>
      </c>
      <c r="M113" s="126">
        <v>100</v>
      </c>
      <c r="N113" s="1083" t="s">
        <v>34</v>
      </c>
      <c r="P113" s="5"/>
    </row>
    <row r="114" spans="1:16" s="3" customFormat="1" ht="9.75" customHeight="1" x14ac:dyDescent="0.25">
      <c r="A114" s="1024"/>
      <c r="B114" s="999"/>
      <c r="C114" s="1106"/>
      <c r="D114" s="1109"/>
      <c r="E114" s="1113"/>
      <c r="F114" s="1114"/>
      <c r="G114" s="314" t="s">
        <v>275</v>
      </c>
      <c r="H114" s="801" t="s">
        <v>71</v>
      </c>
      <c r="I114" s="139" t="s">
        <v>239</v>
      </c>
      <c r="J114" s="126" t="s">
        <v>53</v>
      </c>
      <c r="K114" s="126">
        <v>40</v>
      </c>
      <c r="L114" s="126">
        <v>10</v>
      </c>
      <c r="M114" s="126">
        <v>100</v>
      </c>
      <c r="N114" s="1084"/>
      <c r="P114" s="313"/>
    </row>
    <row r="115" spans="1:16" s="3" customFormat="1" ht="9.75" customHeight="1" x14ac:dyDescent="0.25">
      <c r="A115" s="1024"/>
      <c r="B115" s="999"/>
      <c r="C115" s="1106"/>
      <c r="D115" s="1109"/>
      <c r="E115" s="1113"/>
      <c r="F115" s="1114"/>
      <c r="G115" s="261" t="s">
        <v>276</v>
      </c>
      <c r="H115" s="801" t="s">
        <v>71</v>
      </c>
      <c r="I115" s="139" t="s">
        <v>239</v>
      </c>
      <c r="J115" s="126" t="s">
        <v>53</v>
      </c>
      <c r="K115" s="126">
        <v>40</v>
      </c>
      <c r="L115" s="126">
        <v>10</v>
      </c>
      <c r="M115" s="126">
        <v>100</v>
      </c>
      <c r="N115" s="1084"/>
      <c r="P115" s="313"/>
    </row>
    <row r="116" spans="1:16" s="3" customFormat="1" ht="9.75" customHeight="1" x14ac:dyDescent="0.25">
      <c r="A116" s="1024"/>
      <c r="B116" s="999"/>
      <c r="C116" s="1106"/>
      <c r="D116" s="1109"/>
      <c r="E116" s="1113"/>
      <c r="F116" s="1114"/>
      <c r="G116" s="259" t="s">
        <v>277</v>
      </c>
      <c r="H116" s="801" t="s">
        <v>71</v>
      </c>
      <c r="I116" s="139" t="s">
        <v>239</v>
      </c>
      <c r="J116" s="126" t="s">
        <v>53</v>
      </c>
      <c r="K116" s="126">
        <v>40</v>
      </c>
      <c r="L116" s="126">
        <v>10</v>
      </c>
      <c r="M116" s="126">
        <v>100</v>
      </c>
      <c r="N116" s="1084"/>
      <c r="P116" s="313"/>
    </row>
    <row r="117" spans="1:16" s="3" customFormat="1" ht="9.75" customHeight="1" x14ac:dyDescent="0.25">
      <c r="A117" s="1024"/>
      <c r="B117" s="999"/>
      <c r="C117" s="1106"/>
      <c r="D117" s="1109"/>
      <c r="E117" s="1113"/>
      <c r="F117" s="1114"/>
      <c r="G117" s="315" t="s">
        <v>278</v>
      </c>
      <c r="H117" s="126" t="s">
        <v>71</v>
      </c>
      <c r="I117" s="139" t="s">
        <v>239</v>
      </c>
      <c r="J117" s="126" t="s">
        <v>53</v>
      </c>
      <c r="K117" s="126">
        <v>40</v>
      </c>
      <c r="L117" s="126">
        <v>10</v>
      </c>
      <c r="M117" s="126">
        <v>100</v>
      </c>
      <c r="N117" s="1084"/>
      <c r="P117" s="313"/>
    </row>
    <row r="118" spans="1:16" s="3" customFormat="1" ht="9.75" customHeight="1" x14ac:dyDescent="0.25">
      <c r="A118" s="1024"/>
      <c r="B118" s="999"/>
      <c r="C118" s="1106"/>
      <c r="D118" s="1109"/>
      <c r="E118" s="1113"/>
      <c r="F118" s="1114"/>
      <c r="G118" s="259" t="s">
        <v>279</v>
      </c>
      <c r="H118" s="155" t="s">
        <v>71</v>
      </c>
      <c r="I118" s="139" t="s">
        <v>239</v>
      </c>
      <c r="J118" s="126" t="s">
        <v>53</v>
      </c>
      <c r="K118" s="126">
        <v>40</v>
      </c>
      <c r="L118" s="126">
        <v>10</v>
      </c>
      <c r="M118" s="126">
        <v>100</v>
      </c>
      <c r="N118" s="1084"/>
      <c r="P118" s="5"/>
    </row>
    <row r="119" spans="1:16" s="3" customFormat="1" ht="9.75" customHeight="1" x14ac:dyDescent="0.25">
      <c r="A119" s="1024"/>
      <c r="B119" s="999"/>
      <c r="C119" s="1106"/>
      <c r="D119" s="1109"/>
      <c r="E119" s="1113"/>
      <c r="F119" s="1114"/>
      <c r="G119" s="316" t="s">
        <v>280</v>
      </c>
      <c r="H119" s="799" t="s">
        <v>71</v>
      </c>
      <c r="I119" s="139" t="s">
        <v>239</v>
      </c>
      <c r="J119" s="126" t="s">
        <v>53</v>
      </c>
      <c r="K119" s="126">
        <v>40</v>
      </c>
      <c r="L119" s="126">
        <v>10</v>
      </c>
      <c r="M119" s="126">
        <v>100</v>
      </c>
      <c r="N119" s="1084"/>
      <c r="P119" s="5"/>
    </row>
    <row r="120" spans="1:16" s="3" customFormat="1" ht="9.75" customHeight="1" x14ac:dyDescent="0.25">
      <c r="A120" s="1024"/>
      <c r="B120" s="999"/>
      <c r="C120" s="1106"/>
      <c r="D120" s="1109"/>
      <c r="E120" s="1113"/>
      <c r="F120" s="1114"/>
      <c r="G120" s="316" t="s">
        <v>281</v>
      </c>
      <c r="H120" s="799" t="s">
        <v>71</v>
      </c>
      <c r="I120" s="139" t="s">
        <v>239</v>
      </c>
      <c r="J120" s="799" t="s">
        <v>53</v>
      </c>
      <c r="K120" s="126">
        <v>40</v>
      </c>
      <c r="L120" s="126">
        <v>10</v>
      </c>
      <c r="M120" s="126">
        <v>100</v>
      </c>
      <c r="N120" s="1085"/>
    </row>
    <row r="121" spans="1:16" s="3" customFormat="1" ht="9.75" customHeight="1" x14ac:dyDescent="0.25">
      <c r="A121" s="1024"/>
      <c r="B121" s="999"/>
      <c r="C121" s="1106"/>
      <c r="D121" s="1109"/>
      <c r="E121" s="1115"/>
      <c r="F121" s="1116"/>
      <c r="G121" s="316" t="s">
        <v>282</v>
      </c>
      <c r="H121" s="799" t="s">
        <v>71</v>
      </c>
      <c r="I121" s="139" t="s">
        <v>239</v>
      </c>
      <c r="J121" s="799" t="s">
        <v>53</v>
      </c>
      <c r="K121" s="126">
        <v>40</v>
      </c>
      <c r="L121" s="799">
        <v>10</v>
      </c>
      <c r="M121" s="802">
        <v>100</v>
      </c>
      <c r="N121" s="117"/>
    </row>
    <row r="122" spans="1:16" s="3" customFormat="1" ht="9.75" customHeight="1" x14ac:dyDescent="0.25">
      <c r="A122" s="1024"/>
      <c r="B122" s="999"/>
      <c r="C122" s="1106"/>
      <c r="D122" s="1109"/>
      <c r="E122" s="1088"/>
      <c r="F122" s="1089"/>
      <c r="G122" s="117"/>
      <c r="H122" s="117"/>
      <c r="I122" s="117"/>
      <c r="J122" s="117"/>
      <c r="K122" s="117"/>
      <c r="L122" s="117"/>
      <c r="M122" s="117"/>
      <c r="N122" s="794"/>
    </row>
    <row r="123" spans="1:16" s="3" customFormat="1" ht="9.75" customHeight="1" x14ac:dyDescent="0.25">
      <c r="A123" s="1024"/>
      <c r="B123" s="999"/>
      <c r="C123" s="1106"/>
      <c r="D123" s="1109"/>
      <c r="E123" s="1090">
        <v>30</v>
      </c>
      <c r="F123" s="1091"/>
      <c r="G123" s="334" t="s">
        <v>248</v>
      </c>
      <c r="H123" s="335" t="s">
        <v>60</v>
      </c>
      <c r="I123" s="336"/>
      <c r="J123" s="337" t="s">
        <v>53</v>
      </c>
      <c r="K123" s="793"/>
      <c r="L123" s="117">
        <v>0.25</v>
      </c>
      <c r="M123" s="117">
        <v>0.25</v>
      </c>
      <c r="N123" s="969" t="s">
        <v>80</v>
      </c>
    </row>
    <row r="124" spans="1:16" s="3" customFormat="1" ht="9.75" customHeight="1" x14ac:dyDescent="0.25">
      <c r="A124" s="1025"/>
      <c r="B124" s="1104"/>
      <c r="C124" s="1107"/>
      <c r="D124" s="1110"/>
      <c r="E124" s="1092"/>
      <c r="F124" s="1093"/>
      <c r="G124" s="338" t="s">
        <v>249</v>
      </c>
      <c r="H124" s="335" t="s">
        <v>60</v>
      </c>
      <c r="I124" s="335"/>
      <c r="J124" s="337" t="s">
        <v>53</v>
      </c>
      <c r="K124" s="347"/>
      <c r="L124" s="775">
        <v>0.25</v>
      </c>
      <c r="M124" s="793">
        <v>0.25</v>
      </c>
      <c r="N124" s="971"/>
    </row>
    <row r="125" spans="1:16" s="3" customFormat="1" ht="12" customHeight="1" x14ac:dyDescent="0.25">
      <c r="A125" s="1094" t="s">
        <v>244</v>
      </c>
      <c r="B125" s="1095"/>
      <c r="C125" s="142">
        <f>(C6*0.15%)*0.5</f>
        <v>1978.6890000000001</v>
      </c>
      <c r="D125" s="786">
        <f>(D126+D147+D154+D164+D173+D178+D188)</f>
        <v>1980</v>
      </c>
      <c r="E125" s="1096"/>
      <c r="F125" s="1097"/>
      <c r="G125" s="1097"/>
      <c r="H125" s="1097"/>
      <c r="I125" s="1097"/>
      <c r="J125" s="1097"/>
      <c r="K125" s="1097"/>
      <c r="L125" s="1097"/>
      <c r="M125" s="1098"/>
      <c r="N125" s="162"/>
    </row>
    <row r="126" spans="1:16" s="3" customFormat="1" ht="9.75" customHeight="1" x14ac:dyDescent="0.25">
      <c r="A126" s="974" t="s">
        <v>73</v>
      </c>
      <c r="B126" s="977" t="s">
        <v>74</v>
      </c>
      <c r="C126" s="981"/>
      <c r="D126" s="983">
        <f>(E127+E132+E138)</f>
        <v>1010</v>
      </c>
      <c r="E126" s="1081"/>
      <c r="F126" s="1082"/>
      <c r="G126" s="98"/>
      <c r="H126" s="28"/>
      <c r="I126" s="27"/>
      <c r="J126" s="26"/>
      <c r="K126" s="27"/>
      <c r="L126" s="90"/>
      <c r="M126" s="27"/>
      <c r="N126" s="409"/>
    </row>
    <row r="127" spans="1:16" s="3" customFormat="1" ht="9.75" customHeight="1" x14ac:dyDescent="0.25">
      <c r="A127" s="975"/>
      <c r="B127" s="978"/>
      <c r="C127" s="981"/>
      <c r="D127" s="984"/>
      <c r="E127" s="961">
        <v>100</v>
      </c>
      <c r="F127" s="962"/>
      <c r="G127" s="118" t="s">
        <v>283</v>
      </c>
      <c r="H127" s="772" t="s">
        <v>60</v>
      </c>
      <c r="I127" s="117" t="s">
        <v>76</v>
      </c>
      <c r="J127" s="799" t="s">
        <v>53</v>
      </c>
      <c r="K127" s="126">
        <v>15</v>
      </c>
      <c r="L127" s="524">
        <v>5</v>
      </c>
      <c r="M127" s="126">
        <v>30</v>
      </c>
      <c r="N127" s="1058" t="s">
        <v>34</v>
      </c>
    </row>
    <row r="128" spans="1:16" s="3" customFormat="1" ht="9" customHeight="1" x14ac:dyDescent="0.25">
      <c r="A128" s="975"/>
      <c r="B128" s="978"/>
      <c r="C128" s="981"/>
      <c r="D128" s="984"/>
      <c r="E128" s="967"/>
      <c r="F128" s="968"/>
      <c r="G128" s="119" t="s">
        <v>157</v>
      </c>
      <c r="H128" s="117" t="s">
        <v>60</v>
      </c>
      <c r="I128" s="117" t="s">
        <v>76</v>
      </c>
      <c r="J128" s="799" t="s">
        <v>53</v>
      </c>
      <c r="K128" s="126">
        <v>23</v>
      </c>
      <c r="L128" s="524">
        <v>5</v>
      </c>
      <c r="M128" s="117">
        <v>1000</v>
      </c>
      <c r="N128" s="1058"/>
    </row>
    <row r="129" spans="1:18" s="3" customFormat="1" ht="9.75" customHeight="1" x14ac:dyDescent="0.25">
      <c r="A129" s="975"/>
      <c r="B129" s="978"/>
      <c r="C129" s="981"/>
      <c r="D129" s="984"/>
      <c r="E129" s="963"/>
      <c r="F129" s="964"/>
      <c r="G129" s="163" t="s">
        <v>401</v>
      </c>
      <c r="H129" s="117" t="s">
        <v>60</v>
      </c>
      <c r="I129" s="117"/>
      <c r="J129" s="799" t="s">
        <v>53</v>
      </c>
      <c r="K129" s="524"/>
      <c r="L129" s="524" t="s">
        <v>384</v>
      </c>
      <c r="M129" s="830">
        <v>400</v>
      </c>
      <c r="N129" s="23"/>
    </row>
    <row r="130" spans="1:18" s="3" customFormat="1" ht="9.75" customHeight="1" x14ac:dyDescent="0.25">
      <c r="A130" s="975"/>
      <c r="B130" s="978"/>
      <c r="C130" s="981"/>
      <c r="D130" s="984"/>
      <c r="E130" s="1075"/>
      <c r="F130" s="1076"/>
      <c r="G130" s="163"/>
      <c r="H130" s="117"/>
      <c r="I130" s="68"/>
      <c r="J130" s="70"/>
      <c r="L130" s="70"/>
      <c r="M130" s="75"/>
      <c r="N130" s="117"/>
    </row>
    <row r="131" spans="1:18" s="3" customFormat="1" ht="9.75" customHeight="1" x14ac:dyDescent="0.25">
      <c r="A131" s="975"/>
      <c r="B131" s="978"/>
      <c r="C131" s="981"/>
      <c r="D131" s="984"/>
      <c r="E131" s="993"/>
      <c r="F131" s="994"/>
      <c r="G131" s="118"/>
      <c r="H131" s="772"/>
      <c r="I131" s="23"/>
      <c r="J131" s="333"/>
      <c r="K131" s="99"/>
      <c r="L131" s="86"/>
      <c r="M131" s="23"/>
      <c r="N131" s="25"/>
    </row>
    <row r="132" spans="1:18" s="3" customFormat="1" ht="9.75" customHeight="1" x14ac:dyDescent="0.25">
      <c r="A132" s="975"/>
      <c r="B132" s="978"/>
      <c r="C132" s="981"/>
      <c r="D132" s="984"/>
      <c r="E132" s="1068">
        <v>630</v>
      </c>
      <c r="F132" s="1069"/>
      <c r="G132" s="118" t="s">
        <v>284</v>
      </c>
      <c r="H132" s="117" t="s">
        <v>71</v>
      </c>
      <c r="I132" s="493"/>
      <c r="J132" s="117" t="s">
        <v>76</v>
      </c>
      <c r="K132" s="770"/>
      <c r="L132" s="794">
        <v>6</v>
      </c>
      <c r="M132" s="794">
        <v>100</v>
      </c>
      <c r="N132" s="969" t="s">
        <v>359</v>
      </c>
    </row>
    <row r="133" spans="1:18" s="3" customFormat="1" ht="9.75" customHeight="1" x14ac:dyDescent="0.25">
      <c r="A133" s="975"/>
      <c r="B133" s="978"/>
      <c r="C133" s="981"/>
      <c r="D133" s="984"/>
      <c r="E133" s="1070"/>
      <c r="F133" s="1071"/>
      <c r="G133" s="118" t="s">
        <v>285</v>
      </c>
      <c r="H133" s="117" t="s">
        <v>71</v>
      </c>
      <c r="I133" s="493"/>
      <c r="J133" s="770" t="s">
        <v>76</v>
      </c>
      <c r="K133" s="794"/>
      <c r="L133" s="794">
        <v>6</v>
      </c>
      <c r="M133" s="794">
        <v>100</v>
      </c>
      <c r="N133" s="1058"/>
    </row>
    <row r="134" spans="1:18" s="3" customFormat="1" ht="9.75" customHeight="1" x14ac:dyDescent="0.25">
      <c r="A134" s="975"/>
      <c r="B134" s="978"/>
      <c r="C134" s="981"/>
      <c r="D134" s="984"/>
      <c r="E134" s="1070"/>
      <c r="F134" s="1071"/>
      <c r="G134" s="118" t="s">
        <v>156</v>
      </c>
      <c r="H134" s="117" t="s">
        <v>71</v>
      </c>
      <c r="I134" s="493"/>
      <c r="J134" s="770" t="s">
        <v>76</v>
      </c>
      <c r="K134" s="794"/>
      <c r="L134" s="794">
        <v>6</v>
      </c>
      <c r="M134" s="794">
        <v>100</v>
      </c>
      <c r="N134" s="1058"/>
    </row>
    <row r="135" spans="1:18" s="3" customFormat="1" ht="9.75" customHeight="1" x14ac:dyDescent="0.25">
      <c r="A135" s="975"/>
      <c r="B135" s="978"/>
      <c r="C135" s="981"/>
      <c r="D135" s="984"/>
      <c r="E135" s="1070"/>
      <c r="F135" s="1071"/>
      <c r="G135" s="118" t="s">
        <v>286</v>
      </c>
      <c r="H135" s="794" t="s">
        <v>71</v>
      </c>
      <c r="I135" s="493"/>
      <c r="J135" s="770" t="s">
        <v>76</v>
      </c>
      <c r="K135" s="794"/>
      <c r="L135" s="794">
        <v>6</v>
      </c>
      <c r="M135" s="794">
        <v>20</v>
      </c>
      <c r="N135" s="1058"/>
    </row>
    <row r="136" spans="1:18" s="3" customFormat="1" ht="9.75" customHeight="1" x14ac:dyDescent="0.25">
      <c r="A136" s="975"/>
      <c r="B136" s="978"/>
      <c r="C136" s="981"/>
      <c r="D136" s="984"/>
      <c r="E136" s="1072"/>
      <c r="F136" s="1073"/>
      <c r="G136" s="118" t="s">
        <v>377</v>
      </c>
      <c r="H136" s="794" t="s">
        <v>71</v>
      </c>
      <c r="I136" s="493"/>
      <c r="J136" s="770" t="s">
        <v>76</v>
      </c>
      <c r="K136" s="402"/>
      <c r="L136" s="794">
        <v>6</v>
      </c>
      <c r="M136" s="794">
        <v>1500</v>
      </c>
      <c r="N136" s="1059"/>
    </row>
    <row r="137" spans="1:18" s="3" customFormat="1" ht="9.75" customHeight="1" x14ac:dyDescent="0.25">
      <c r="A137" s="975"/>
      <c r="B137" s="978"/>
      <c r="C137" s="981"/>
      <c r="D137" s="984"/>
      <c r="E137" s="1079"/>
      <c r="F137" s="1080"/>
      <c r="G137" s="48"/>
      <c r="H137" s="772"/>
      <c r="I137" s="333"/>
      <c r="J137" s="24"/>
      <c r="K137" s="23"/>
      <c r="L137" s="333"/>
      <c r="M137" s="22"/>
      <c r="N137" s="23"/>
    </row>
    <row r="138" spans="1:18" s="3" customFormat="1" ht="9.75" customHeight="1" x14ac:dyDescent="0.2">
      <c r="A138" s="975"/>
      <c r="B138" s="978"/>
      <c r="C138" s="981"/>
      <c r="D138" s="984"/>
      <c r="E138" s="1068">
        <v>280</v>
      </c>
      <c r="F138" s="1069"/>
      <c r="G138" s="154"/>
      <c r="H138" s="126"/>
      <c r="I138" s="164"/>
      <c r="J138" s="126"/>
      <c r="K138" s="165"/>
      <c r="L138" s="166"/>
      <c r="M138" s="164"/>
      <c r="N138" s="1083" t="s">
        <v>34</v>
      </c>
      <c r="O138" s="415"/>
      <c r="P138" s="416"/>
      <c r="Q138" s="416"/>
      <c r="R138" s="416"/>
    </row>
    <row r="139" spans="1:18" s="3" customFormat="1" ht="20.100000000000001" customHeight="1" x14ac:dyDescent="0.25">
      <c r="A139" s="975"/>
      <c r="B139" s="978"/>
      <c r="C139" s="981"/>
      <c r="D139" s="984"/>
      <c r="E139" s="1070"/>
      <c r="F139" s="1071"/>
      <c r="G139" s="407" t="s">
        <v>288</v>
      </c>
      <c r="H139" s="126" t="s">
        <v>71</v>
      </c>
      <c r="I139" s="126" t="s">
        <v>239</v>
      </c>
      <c r="J139" s="126" t="s">
        <v>75</v>
      </c>
      <c r="K139" s="794">
        <v>50</v>
      </c>
      <c r="L139" s="139">
        <v>15</v>
      </c>
      <c r="M139" s="139">
        <v>1000</v>
      </c>
      <c r="N139" s="1084"/>
      <c r="O139" s="415"/>
      <c r="P139" s="416"/>
      <c r="Q139" s="416"/>
      <c r="R139" s="416"/>
    </row>
    <row r="140" spans="1:18" s="416" customFormat="1" ht="9.75" customHeight="1" x14ac:dyDescent="0.25">
      <c r="A140" s="975"/>
      <c r="B140" s="978"/>
      <c r="C140" s="981"/>
      <c r="D140" s="984"/>
      <c r="E140" s="1070"/>
      <c r="F140" s="1071"/>
      <c r="G140" s="259" t="s">
        <v>287</v>
      </c>
      <c r="H140" s="139" t="s">
        <v>71</v>
      </c>
      <c r="I140" s="139" t="s">
        <v>239</v>
      </c>
      <c r="J140" s="139" t="s">
        <v>75</v>
      </c>
      <c r="K140" s="796">
        <v>10</v>
      </c>
      <c r="L140" s="139">
        <v>2</v>
      </c>
      <c r="M140" s="139">
        <v>200</v>
      </c>
      <c r="N140" s="1084"/>
      <c r="O140" s="415"/>
    </row>
    <row r="141" spans="1:18" s="3" customFormat="1" ht="9.75" customHeight="1" x14ac:dyDescent="0.25">
      <c r="A141" s="975"/>
      <c r="B141" s="978"/>
      <c r="C141" s="981"/>
      <c r="D141" s="984"/>
      <c r="E141" s="1070"/>
      <c r="F141" s="1071"/>
      <c r="G141" s="259" t="s">
        <v>289</v>
      </c>
      <c r="H141" s="139" t="s">
        <v>71</v>
      </c>
      <c r="I141" s="139" t="s">
        <v>239</v>
      </c>
      <c r="J141" s="139" t="s">
        <v>75</v>
      </c>
      <c r="K141" s="139">
        <v>50</v>
      </c>
      <c r="L141" s="139">
        <v>5</v>
      </c>
      <c r="M141" s="139">
        <v>500</v>
      </c>
      <c r="N141" s="1084"/>
      <c r="O141" s="415"/>
      <c r="P141" s="416"/>
      <c r="Q141" s="416"/>
      <c r="R141" s="416"/>
    </row>
    <row r="142" spans="1:18" s="3" customFormat="1" ht="9.75" customHeight="1" x14ac:dyDescent="0.25">
      <c r="A142" s="975"/>
      <c r="B142" s="978"/>
      <c r="C142" s="981"/>
      <c r="D142" s="984"/>
      <c r="E142" s="1070"/>
      <c r="F142" s="1071"/>
      <c r="G142" s="260" t="s">
        <v>178</v>
      </c>
      <c r="H142" s="139" t="s">
        <v>71</v>
      </c>
      <c r="I142" s="139" t="s">
        <v>239</v>
      </c>
      <c r="J142" s="139" t="s">
        <v>75</v>
      </c>
      <c r="K142" s="139">
        <v>50</v>
      </c>
      <c r="L142" s="139">
        <v>2</v>
      </c>
      <c r="M142" s="796">
        <v>2</v>
      </c>
      <c r="N142" s="1084"/>
      <c r="O142" s="415"/>
      <c r="P142" s="416"/>
      <c r="Q142" s="416"/>
      <c r="R142" s="416"/>
    </row>
    <row r="143" spans="1:18" s="3" customFormat="1" ht="9.75" customHeight="1" x14ac:dyDescent="0.25">
      <c r="A143" s="975"/>
      <c r="B143" s="978"/>
      <c r="C143" s="981"/>
      <c r="D143" s="984"/>
      <c r="E143" s="1070"/>
      <c r="F143" s="1071"/>
      <c r="G143" s="259" t="s">
        <v>177</v>
      </c>
      <c r="H143" s="139" t="s">
        <v>71</v>
      </c>
      <c r="I143" s="139" t="s">
        <v>239</v>
      </c>
      <c r="J143" s="139" t="s">
        <v>75</v>
      </c>
      <c r="K143" s="139">
        <v>50</v>
      </c>
      <c r="L143" s="139">
        <v>2</v>
      </c>
      <c r="M143" s="796">
        <v>500</v>
      </c>
      <c r="N143" s="1084"/>
      <c r="O143" s="415"/>
      <c r="P143" s="416"/>
      <c r="Q143" s="416"/>
      <c r="R143" s="416"/>
    </row>
    <row r="144" spans="1:18" s="3" customFormat="1" ht="9.75" customHeight="1" x14ac:dyDescent="0.25">
      <c r="A144" s="975"/>
      <c r="B144" s="978"/>
      <c r="C144" s="981"/>
      <c r="D144" s="984"/>
      <c r="E144" s="1070"/>
      <c r="F144" s="1071"/>
      <c r="G144" s="259" t="s">
        <v>329</v>
      </c>
      <c r="H144" s="139" t="s">
        <v>71</v>
      </c>
      <c r="I144" s="139" t="s">
        <v>239</v>
      </c>
      <c r="J144" s="139" t="s">
        <v>75</v>
      </c>
      <c r="K144" s="139">
        <v>100</v>
      </c>
      <c r="L144" s="796">
        <v>10</v>
      </c>
      <c r="M144" s="139">
        <v>250</v>
      </c>
      <c r="N144" s="1084"/>
      <c r="O144" s="415"/>
      <c r="P144" s="416"/>
      <c r="Q144" s="416"/>
      <c r="R144" s="416"/>
    </row>
    <row r="145" spans="1:18" s="3" customFormat="1" ht="9.75" customHeight="1" x14ac:dyDescent="0.25">
      <c r="A145" s="975"/>
      <c r="B145" s="978"/>
      <c r="C145" s="981"/>
      <c r="D145" s="984"/>
      <c r="E145" s="1072"/>
      <c r="F145" s="1073"/>
      <c r="G145" s="260" t="s">
        <v>290</v>
      </c>
      <c r="H145" s="140" t="s">
        <v>71</v>
      </c>
      <c r="I145" s="139" t="s">
        <v>239</v>
      </c>
      <c r="J145" s="139" t="s">
        <v>75</v>
      </c>
      <c r="K145" s="796">
        <v>75</v>
      </c>
      <c r="L145" s="796">
        <v>10</v>
      </c>
      <c r="M145" s="796">
        <v>100</v>
      </c>
      <c r="N145" s="1085"/>
      <c r="O145" s="415"/>
      <c r="P145" s="416"/>
      <c r="Q145" s="416"/>
      <c r="R145" s="416"/>
    </row>
    <row r="146" spans="1:18" s="3" customFormat="1" ht="9.6" customHeight="1" x14ac:dyDescent="0.25">
      <c r="A146" s="976"/>
      <c r="B146" s="979"/>
      <c r="C146" s="982"/>
      <c r="D146" s="985"/>
      <c r="E146" s="1086"/>
      <c r="F146" s="1087"/>
      <c r="G146" s="417"/>
      <c r="H146" s="418"/>
      <c r="I146" s="418"/>
      <c r="J146" s="418"/>
      <c r="K146" s="418"/>
      <c r="L146" s="418"/>
      <c r="M146" s="167"/>
      <c r="N146" s="168"/>
      <c r="O146" s="415"/>
      <c r="P146" s="416"/>
      <c r="Q146" s="416"/>
      <c r="R146" s="416"/>
    </row>
    <row r="147" spans="1:18" s="3" customFormat="1" ht="9.75" customHeight="1" x14ac:dyDescent="0.25">
      <c r="A147" s="975" t="s">
        <v>78</v>
      </c>
      <c r="B147" s="978" t="s">
        <v>79</v>
      </c>
      <c r="C147" s="981"/>
      <c r="D147" s="984">
        <f>(E149+E152)</f>
        <v>130</v>
      </c>
      <c r="E147" s="1075"/>
      <c r="F147" s="1076"/>
      <c r="G147" s="419"/>
      <c r="H147" s="139"/>
      <c r="I147" s="139"/>
      <c r="J147" s="139"/>
      <c r="K147" s="139"/>
      <c r="L147" s="139"/>
      <c r="M147" s="793"/>
      <c r="N147" s="775"/>
      <c r="O147" s="415"/>
      <c r="P147" s="416"/>
      <c r="Q147" s="416"/>
      <c r="R147" s="416"/>
    </row>
    <row r="148" spans="1:18" s="3" customFormat="1" ht="9.75" customHeight="1" x14ac:dyDescent="0.25">
      <c r="A148" s="975"/>
      <c r="B148" s="999"/>
      <c r="C148" s="981"/>
      <c r="D148" s="984"/>
      <c r="E148" s="1075"/>
      <c r="F148" s="1076"/>
      <c r="G148" s="117"/>
      <c r="H148" s="774"/>
      <c r="I148" s="774"/>
      <c r="J148" s="793"/>
      <c r="K148" s="6"/>
      <c r="L148" s="800"/>
      <c r="M148" s="117"/>
      <c r="N148" s="773"/>
      <c r="O148" s="415"/>
      <c r="P148" s="416"/>
      <c r="Q148" s="416"/>
      <c r="R148" s="416"/>
    </row>
    <row r="149" spans="1:18" s="3" customFormat="1" ht="9.75" customHeight="1" x14ac:dyDescent="0.25">
      <c r="A149" s="975"/>
      <c r="B149" s="999"/>
      <c r="C149" s="981"/>
      <c r="D149" s="984"/>
      <c r="E149" s="1068">
        <v>100</v>
      </c>
      <c r="F149" s="1069"/>
      <c r="G149" s="119" t="s">
        <v>291</v>
      </c>
      <c r="H149" s="117" t="s">
        <v>71</v>
      </c>
      <c r="I149" s="117"/>
      <c r="J149" s="802" t="s">
        <v>308</v>
      </c>
      <c r="K149" s="117"/>
      <c r="L149" s="126">
        <v>2</v>
      </c>
      <c r="M149" s="117">
        <v>50</v>
      </c>
      <c r="N149" s="1032" t="s">
        <v>80</v>
      </c>
    </row>
    <row r="150" spans="1:18" s="3" customFormat="1" ht="9.75" customHeight="1" x14ac:dyDescent="0.25">
      <c r="A150" s="975"/>
      <c r="B150" s="999"/>
      <c r="C150" s="981"/>
      <c r="D150" s="984"/>
      <c r="E150" s="1070"/>
      <c r="F150" s="1071"/>
      <c r="G150" s="119" t="s">
        <v>323</v>
      </c>
      <c r="H150" s="117" t="s">
        <v>71</v>
      </c>
      <c r="I150" s="117"/>
      <c r="J150" s="802" t="s">
        <v>308</v>
      </c>
      <c r="K150" s="117"/>
      <c r="L150" s="795">
        <v>3</v>
      </c>
      <c r="M150" s="139">
        <v>6</v>
      </c>
      <c r="N150" s="1058"/>
    </row>
    <row r="151" spans="1:18" s="3" customFormat="1" ht="9.75" customHeight="1" x14ac:dyDescent="0.25">
      <c r="A151" s="975"/>
      <c r="B151" s="999"/>
      <c r="C151" s="981"/>
      <c r="D151" s="984"/>
      <c r="E151" s="1072"/>
      <c r="F151" s="1073"/>
      <c r="G151" s="119" t="s">
        <v>293</v>
      </c>
      <c r="H151" s="117" t="s">
        <v>71</v>
      </c>
      <c r="I151" s="117"/>
      <c r="J151" s="802" t="s">
        <v>308</v>
      </c>
      <c r="K151" s="117"/>
      <c r="L151" s="125">
        <v>2</v>
      </c>
      <c r="M151" s="139">
        <v>7</v>
      </c>
      <c r="N151" s="1058"/>
    </row>
    <row r="152" spans="1:18" s="3" customFormat="1" ht="9.75" customHeight="1" x14ac:dyDescent="0.25">
      <c r="A152" s="975"/>
      <c r="B152" s="999"/>
      <c r="C152" s="981"/>
      <c r="D152" s="984"/>
      <c r="E152" s="1075">
        <v>30</v>
      </c>
      <c r="F152" s="1076"/>
      <c r="G152" s="119" t="s">
        <v>247</v>
      </c>
      <c r="H152" s="117" t="s">
        <v>71</v>
      </c>
      <c r="I152" s="772"/>
      <c r="J152" s="117" t="s">
        <v>250</v>
      </c>
      <c r="K152" s="169"/>
      <c r="L152" s="126">
        <v>20</v>
      </c>
      <c r="M152" s="117">
        <v>100</v>
      </c>
      <c r="N152" s="1059"/>
    </row>
    <row r="153" spans="1:18" s="3" customFormat="1" ht="9.75" customHeight="1" x14ac:dyDescent="0.25">
      <c r="A153" s="976"/>
      <c r="B153" s="979"/>
      <c r="C153" s="982"/>
      <c r="D153" s="985"/>
      <c r="E153" s="1077"/>
      <c r="F153" s="1078"/>
      <c r="G153" s="6"/>
      <c r="H153" s="170"/>
      <c r="I153" s="774"/>
      <c r="J153" s="798"/>
      <c r="K153" s="6"/>
      <c r="L153" s="816"/>
      <c r="M153" s="793"/>
      <c r="N153" s="122"/>
    </row>
    <row r="154" spans="1:18" s="3" customFormat="1" ht="9.75" customHeight="1" x14ac:dyDescent="0.25">
      <c r="A154" s="975" t="s">
        <v>81</v>
      </c>
      <c r="B154" s="978" t="s">
        <v>82</v>
      </c>
      <c r="C154" s="981"/>
      <c r="D154" s="984">
        <f>(E156)</f>
        <v>50</v>
      </c>
      <c r="E154" s="1075"/>
      <c r="F154" s="1076"/>
      <c r="G154" s="116"/>
      <c r="H154" s="119"/>
      <c r="I154" s="116"/>
      <c r="J154" s="169"/>
      <c r="K154" s="116"/>
      <c r="L154" s="171"/>
      <c r="M154" s="116"/>
      <c r="N154" s="770"/>
    </row>
    <row r="155" spans="1:18" s="3" customFormat="1" ht="9.75" customHeight="1" x14ac:dyDescent="0.25">
      <c r="A155" s="975"/>
      <c r="B155" s="978"/>
      <c r="C155" s="981"/>
      <c r="D155" s="984"/>
      <c r="E155" s="1075"/>
      <c r="F155" s="1076"/>
      <c r="G155" s="117"/>
      <c r="H155" s="119"/>
      <c r="I155" s="117"/>
      <c r="J155" s="169"/>
      <c r="K155" s="117"/>
      <c r="L155" s="171"/>
      <c r="M155" s="117"/>
      <c r="N155" s="773"/>
    </row>
    <row r="156" spans="1:18" s="3" customFormat="1" ht="9.75" customHeight="1" x14ac:dyDescent="0.25">
      <c r="A156" s="975"/>
      <c r="B156" s="978"/>
      <c r="C156" s="981"/>
      <c r="D156" s="984"/>
      <c r="E156" s="1068">
        <v>50</v>
      </c>
      <c r="F156" s="1069"/>
      <c r="G156" s="119" t="s">
        <v>294</v>
      </c>
      <c r="H156" s="117" t="s">
        <v>124</v>
      </c>
      <c r="I156" s="117"/>
      <c r="J156" s="117" t="s">
        <v>76</v>
      </c>
      <c r="K156" s="117"/>
      <c r="L156" s="139">
        <v>1.19</v>
      </c>
      <c r="M156" s="139">
        <v>10</v>
      </c>
      <c r="N156" s="1032" t="s">
        <v>80</v>
      </c>
    </row>
    <row r="157" spans="1:18" s="3" customFormat="1" ht="9.75" customHeight="1" x14ac:dyDescent="0.25">
      <c r="A157" s="975"/>
      <c r="B157" s="978"/>
      <c r="C157" s="981"/>
      <c r="D157" s="984"/>
      <c r="E157" s="1070"/>
      <c r="F157" s="1071"/>
      <c r="G157" s="119" t="s">
        <v>295</v>
      </c>
      <c r="H157" s="117" t="s">
        <v>124</v>
      </c>
      <c r="I157" s="117"/>
      <c r="J157" s="117" t="s">
        <v>76</v>
      </c>
      <c r="K157" s="117"/>
      <c r="L157" s="139">
        <v>0.8</v>
      </c>
      <c r="M157" s="139">
        <v>10</v>
      </c>
      <c r="N157" s="1058"/>
    </row>
    <row r="158" spans="1:18" s="3" customFormat="1" ht="9.75" customHeight="1" x14ac:dyDescent="0.25">
      <c r="A158" s="975"/>
      <c r="B158" s="978"/>
      <c r="C158" s="981"/>
      <c r="D158" s="984"/>
      <c r="E158" s="1070"/>
      <c r="F158" s="1071"/>
      <c r="G158" s="119" t="s">
        <v>174</v>
      </c>
      <c r="H158" s="117" t="s">
        <v>124</v>
      </c>
      <c r="I158" s="169"/>
      <c r="J158" s="117" t="s">
        <v>76</v>
      </c>
      <c r="K158" s="169"/>
      <c r="L158" s="139">
        <v>1.1000000000000001</v>
      </c>
      <c r="M158" s="139">
        <v>10</v>
      </c>
      <c r="N158" s="1058"/>
    </row>
    <row r="159" spans="1:18" s="3" customFormat="1" ht="9.75" customHeight="1" x14ac:dyDescent="0.25">
      <c r="A159" s="975"/>
      <c r="B159" s="978"/>
      <c r="C159" s="981"/>
      <c r="D159" s="984"/>
      <c r="E159" s="1070"/>
      <c r="F159" s="1071"/>
      <c r="G159" s="119" t="s">
        <v>296</v>
      </c>
      <c r="H159" s="117" t="s">
        <v>124</v>
      </c>
      <c r="I159" s="117"/>
      <c r="J159" s="117" t="s">
        <v>76</v>
      </c>
      <c r="K159" s="117"/>
      <c r="L159" s="139">
        <v>1.2</v>
      </c>
      <c r="M159" s="139">
        <v>10</v>
      </c>
      <c r="N159" s="1058"/>
    </row>
    <row r="160" spans="1:18" s="3" customFormat="1" ht="9.75" customHeight="1" x14ac:dyDescent="0.25">
      <c r="A160" s="975"/>
      <c r="B160" s="978"/>
      <c r="C160" s="981"/>
      <c r="D160" s="984"/>
      <c r="E160" s="1070"/>
      <c r="F160" s="1071"/>
      <c r="G160" s="119" t="s">
        <v>83</v>
      </c>
      <c r="H160" s="117" t="s">
        <v>124</v>
      </c>
      <c r="I160" s="117"/>
      <c r="J160" s="117" t="s">
        <v>76</v>
      </c>
      <c r="K160" s="117"/>
      <c r="L160" s="527">
        <v>1.4</v>
      </c>
      <c r="M160" s="139">
        <v>10</v>
      </c>
      <c r="N160" s="1058"/>
    </row>
    <row r="161" spans="1:14" s="3" customFormat="1" ht="9.75" customHeight="1" x14ac:dyDescent="0.25">
      <c r="A161" s="975"/>
      <c r="B161" s="978"/>
      <c r="C161" s="981"/>
      <c r="D161" s="984"/>
      <c r="E161" s="1072"/>
      <c r="F161" s="1073"/>
      <c r="G161" s="3" t="s">
        <v>147</v>
      </c>
      <c r="H161" s="117" t="s">
        <v>124</v>
      </c>
      <c r="I161" s="126"/>
      <c r="J161" s="117" t="s">
        <v>76</v>
      </c>
      <c r="K161" s="117"/>
      <c r="L161" s="543">
        <v>1</v>
      </c>
      <c r="M161" s="544">
        <v>50</v>
      </c>
      <c r="N161" s="1059"/>
    </row>
    <row r="162" spans="1:14" s="3" customFormat="1" ht="9.75" customHeight="1" x14ac:dyDescent="0.25">
      <c r="A162" s="975"/>
      <c r="B162" s="978"/>
      <c r="C162" s="981"/>
      <c r="D162" s="984"/>
      <c r="E162" s="1062"/>
      <c r="F162" s="1063"/>
      <c r="G162" s="117"/>
      <c r="H162" s="117"/>
      <c r="I162" s="117"/>
      <c r="J162" s="169"/>
      <c r="K162" s="117"/>
      <c r="L162" s="171"/>
      <c r="M162" s="117"/>
      <c r="N162" s="773"/>
    </row>
    <row r="163" spans="1:14" s="3" customFormat="1" ht="9.75" customHeight="1" x14ac:dyDescent="0.25">
      <c r="A163" s="975"/>
      <c r="B163" s="979"/>
      <c r="C163" s="982"/>
      <c r="D163" s="985"/>
      <c r="E163" s="1064"/>
      <c r="F163" s="1065"/>
      <c r="G163" s="798"/>
      <c r="H163" s="117"/>
      <c r="I163" s="798"/>
      <c r="J163" s="6"/>
      <c r="K163" s="798"/>
      <c r="L163" s="6"/>
      <c r="M163" s="798"/>
      <c r="N163" s="172"/>
    </row>
    <row r="164" spans="1:14" s="3" customFormat="1" ht="9.75" customHeight="1" x14ac:dyDescent="0.25">
      <c r="A164" s="975"/>
      <c r="B164" s="977" t="s">
        <v>84</v>
      </c>
      <c r="C164" s="980"/>
      <c r="D164" s="983">
        <f>(E166)</f>
        <v>450</v>
      </c>
      <c r="E164" s="1066"/>
      <c r="F164" s="1067"/>
      <c r="G164" s="173"/>
      <c r="H164" s="173"/>
      <c r="I164" s="173"/>
      <c r="J164" s="116"/>
      <c r="K164" s="123"/>
      <c r="L164" s="116"/>
      <c r="M164" s="116"/>
      <c r="N164" s="770"/>
    </row>
    <row r="165" spans="1:14" s="3" customFormat="1" ht="9.75" customHeight="1" x14ac:dyDescent="0.25">
      <c r="A165" s="975"/>
      <c r="B165" s="978"/>
      <c r="C165" s="981"/>
      <c r="D165" s="984"/>
      <c r="E165" s="1062"/>
      <c r="F165" s="1063"/>
      <c r="G165" s="769"/>
      <c r="H165" s="117"/>
      <c r="I165" s="769"/>
      <c r="J165" s="769"/>
      <c r="K165" s="117"/>
      <c r="L165" s="794"/>
      <c r="M165" s="793"/>
      <c r="N165" s="770"/>
    </row>
    <row r="166" spans="1:14" s="3" customFormat="1" ht="9.75" customHeight="1" x14ac:dyDescent="0.25">
      <c r="A166" s="975"/>
      <c r="B166" s="978"/>
      <c r="C166" s="981"/>
      <c r="D166" s="984"/>
      <c r="E166" s="1068">
        <v>450</v>
      </c>
      <c r="F166" s="1069"/>
      <c r="G166" s="119" t="s">
        <v>297</v>
      </c>
      <c r="H166" s="117" t="s">
        <v>113</v>
      </c>
      <c r="I166" s="117"/>
      <c r="J166" s="117" t="s">
        <v>85</v>
      </c>
      <c r="K166" s="794"/>
      <c r="L166" s="794">
        <v>15</v>
      </c>
      <c r="M166" s="117">
        <v>200</v>
      </c>
      <c r="N166" s="969" t="s">
        <v>34</v>
      </c>
    </row>
    <row r="167" spans="1:14" s="3" customFormat="1" ht="9.75" customHeight="1" x14ac:dyDescent="0.25">
      <c r="A167" s="975"/>
      <c r="B167" s="978"/>
      <c r="C167" s="981"/>
      <c r="D167" s="984"/>
      <c r="E167" s="1070"/>
      <c r="F167" s="1071"/>
      <c r="G167" s="778" t="s">
        <v>298</v>
      </c>
      <c r="H167" s="117" t="s">
        <v>113</v>
      </c>
      <c r="I167" s="117"/>
      <c r="J167" s="117" t="s">
        <v>85</v>
      </c>
      <c r="K167" s="794"/>
      <c r="L167" s="525">
        <v>10</v>
      </c>
      <c r="M167" s="139">
        <v>100</v>
      </c>
      <c r="N167" s="970"/>
    </row>
    <row r="168" spans="1:14" s="3" customFormat="1" ht="9.75" customHeight="1" x14ac:dyDescent="0.25">
      <c r="A168" s="975"/>
      <c r="B168" s="978"/>
      <c r="C168" s="981"/>
      <c r="D168" s="984"/>
      <c r="E168" s="1072"/>
      <c r="F168" s="1073"/>
      <c r="G168" s="119" t="s">
        <v>299</v>
      </c>
      <c r="H168" s="772" t="s">
        <v>113</v>
      </c>
      <c r="I168" s="117"/>
      <c r="J168" s="117" t="s">
        <v>85</v>
      </c>
      <c r="K168" s="794"/>
      <c r="L168" s="794">
        <v>20</v>
      </c>
      <c r="M168" s="794">
        <v>50</v>
      </c>
      <c r="N168" s="970"/>
    </row>
    <row r="169" spans="1:14" s="3" customFormat="1" ht="9.75" customHeight="1" x14ac:dyDescent="0.25">
      <c r="A169" s="975"/>
      <c r="B169" s="978"/>
      <c r="C169" s="981"/>
      <c r="D169" s="984"/>
      <c r="E169" s="1075"/>
      <c r="F169" s="1076"/>
      <c r="G169" s="781"/>
      <c r="H169" s="769"/>
      <c r="I169" s="769"/>
      <c r="J169" s="769"/>
      <c r="K169" s="117"/>
      <c r="L169" s="794"/>
      <c r="M169" s="794"/>
      <c r="N169" s="970"/>
    </row>
    <row r="170" spans="1:14" s="3" customFormat="1" ht="9.75" customHeight="1" x14ac:dyDescent="0.25">
      <c r="A170" s="975"/>
      <c r="B170" s="978"/>
      <c r="C170" s="981"/>
      <c r="D170" s="984"/>
      <c r="E170" s="1068">
        <v>450</v>
      </c>
      <c r="F170" s="1069"/>
      <c r="G170" s="118" t="s">
        <v>302</v>
      </c>
      <c r="H170" s="362" t="s">
        <v>113</v>
      </c>
      <c r="I170" s="363"/>
      <c r="J170" s="358" t="s">
        <v>53</v>
      </c>
      <c r="K170" s="178"/>
      <c r="L170" s="794">
        <v>5</v>
      </c>
      <c r="M170" s="341">
        <v>60</v>
      </c>
      <c r="N170" s="970"/>
    </row>
    <row r="171" spans="1:14" s="3" customFormat="1" ht="9.75" customHeight="1" x14ac:dyDescent="0.25">
      <c r="A171" s="975"/>
      <c r="B171" s="978"/>
      <c r="C171" s="981"/>
      <c r="D171" s="984"/>
      <c r="E171" s="1072"/>
      <c r="F171" s="1073"/>
      <c r="G171" s="364" t="s">
        <v>241</v>
      </c>
      <c r="H171" s="358" t="s">
        <v>113</v>
      </c>
      <c r="I171" s="363"/>
      <c r="J171" s="358" t="s">
        <v>53</v>
      </c>
      <c r="K171" s="178"/>
      <c r="L171" s="794">
        <v>50</v>
      </c>
      <c r="M171" s="341">
        <v>7000</v>
      </c>
      <c r="N171" s="988"/>
    </row>
    <row r="172" spans="1:14" s="3" customFormat="1" ht="9.75" customHeight="1" x14ac:dyDescent="0.25">
      <c r="A172" s="975"/>
      <c r="B172" s="978"/>
      <c r="C172" s="981"/>
      <c r="D172" s="984"/>
      <c r="E172" s="1062"/>
      <c r="F172" s="1063"/>
      <c r="G172" s="122"/>
      <c r="H172" s="768"/>
      <c r="I172" s="772"/>
      <c r="J172" s="802"/>
      <c r="K172" s="169"/>
      <c r="L172" s="122"/>
      <c r="M172" s="117"/>
      <c r="N172" s="770"/>
    </row>
    <row r="173" spans="1:14" s="3" customFormat="1" ht="9.75" customHeight="1" x14ac:dyDescent="0.25">
      <c r="A173" s="974" t="s">
        <v>86</v>
      </c>
      <c r="B173" s="977" t="s">
        <v>87</v>
      </c>
      <c r="C173" s="980"/>
      <c r="D173" s="983">
        <f>(E173)</f>
        <v>100</v>
      </c>
      <c r="E173" s="1060">
        <v>100</v>
      </c>
      <c r="F173" s="1061"/>
      <c r="G173" s="118" t="s">
        <v>309</v>
      </c>
      <c r="H173" s="116" t="s">
        <v>128</v>
      </c>
      <c r="I173" s="116"/>
      <c r="J173" s="116" t="s">
        <v>77</v>
      </c>
      <c r="K173" s="116"/>
      <c r="L173" s="796">
        <v>4.9000000000000004</v>
      </c>
      <c r="M173" s="542">
        <v>10</v>
      </c>
      <c r="N173" s="1074" t="s">
        <v>80</v>
      </c>
    </row>
    <row r="174" spans="1:14" s="3" customFormat="1" ht="9.75" customHeight="1" x14ac:dyDescent="0.25">
      <c r="A174" s="975"/>
      <c r="B174" s="978"/>
      <c r="C174" s="981"/>
      <c r="D174" s="984"/>
      <c r="E174" s="1047"/>
      <c r="F174" s="1048"/>
      <c r="G174" s="119" t="s">
        <v>310</v>
      </c>
      <c r="H174" s="794" t="s">
        <v>128</v>
      </c>
      <c r="I174" s="794"/>
      <c r="J174" s="794" t="s">
        <v>77</v>
      </c>
      <c r="K174" s="794"/>
      <c r="L174" s="796">
        <v>3.4</v>
      </c>
      <c r="M174" s="125">
        <v>3.4</v>
      </c>
      <c r="N174" s="1058"/>
    </row>
    <row r="175" spans="1:14" s="3" customFormat="1" ht="9.75" customHeight="1" x14ac:dyDescent="0.25">
      <c r="A175" s="975"/>
      <c r="B175" s="978"/>
      <c r="C175" s="981"/>
      <c r="D175" s="984"/>
      <c r="E175" s="1047"/>
      <c r="F175" s="1048"/>
      <c r="G175" s="119" t="s">
        <v>126</v>
      </c>
      <c r="H175" s="794" t="s">
        <v>128</v>
      </c>
      <c r="I175" s="137"/>
      <c r="J175" s="794" t="s">
        <v>77</v>
      </c>
      <c r="K175" s="137"/>
      <c r="L175" s="796">
        <v>3.8</v>
      </c>
      <c r="M175" s="125">
        <v>3.8</v>
      </c>
      <c r="N175" s="1058"/>
    </row>
    <row r="176" spans="1:14" s="3" customFormat="1" ht="9.75" customHeight="1" x14ac:dyDescent="0.25">
      <c r="A176" s="975"/>
      <c r="B176" s="978"/>
      <c r="C176" s="981"/>
      <c r="D176" s="984"/>
      <c r="E176" s="1047"/>
      <c r="F176" s="1048"/>
      <c r="G176" s="119" t="s">
        <v>311</v>
      </c>
      <c r="H176" s="794" t="s">
        <v>128</v>
      </c>
      <c r="I176" s="117"/>
      <c r="J176" s="794" t="s">
        <v>77</v>
      </c>
      <c r="K176" s="117"/>
      <c r="L176" s="796">
        <v>6.6</v>
      </c>
      <c r="M176" s="125">
        <v>10</v>
      </c>
      <c r="N176" s="1058"/>
    </row>
    <row r="177" spans="1:14" s="3" customFormat="1" ht="9.75" customHeight="1" x14ac:dyDescent="0.25">
      <c r="A177" s="976"/>
      <c r="B177" s="979"/>
      <c r="C177" s="982"/>
      <c r="D177" s="984"/>
      <c r="E177" s="1030"/>
      <c r="F177" s="1031"/>
      <c r="G177" s="119" t="s">
        <v>127</v>
      </c>
      <c r="H177" s="794" t="s">
        <v>128</v>
      </c>
      <c r="I177" s="798"/>
      <c r="J177" s="794" t="s">
        <v>77</v>
      </c>
      <c r="K177" s="798"/>
      <c r="L177" s="796">
        <v>3.5</v>
      </c>
      <c r="M177" s="523">
        <v>10</v>
      </c>
      <c r="N177" s="1033"/>
    </row>
    <row r="178" spans="1:14" s="3" customFormat="1" ht="9.75" customHeight="1" x14ac:dyDescent="0.25">
      <c r="A178" s="1049" t="s">
        <v>88</v>
      </c>
      <c r="B178" s="1052" t="s">
        <v>89</v>
      </c>
      <c r="C178" s="1042"/>
      <c r="D178" s="983">
        <f>(E181)</f>
        <v>100</v>
      </c>
      <c r="E178" s="1054"/>
      <c r="F178" s="1055"/>
      <c r="G178" s="767"/>
      <c r="H178" s="173"/>
      <c r="I178" s="173"/>
      <c r="J178" s="116"/>
      <c r="K178" s="123"/>
      <c r="L178" s="124"/>
      <c r="M178" s="124"/>
      <c r="N178" s="174"/>
    </row>
    <row r="179" spans="1:14" s="3" customFormat="1" ht="9.75" customHeight="1" x14ac:dyDescent="0.25">
      <c r="A179" s="1050"/>
      <c r="B179" s="1053"/>
      <c r="C179" s="1043"/>
      <c r="D179" s="984"/>
      <c r="E179" s="1056"/>
      <c r="F179" s="1057"/>
      <c r="G179" s="175"/>
      <c r="H179" s="769"/>
      <c r="I179" s="769"/>
      <c r="J179" s="794"/>
      <c r="K179" s="137"/>
      <c r="L179" s="801"/>
      <c r="M179" s="801"/>
      <c r="N179" s="770"/>
    </row>
    <row r="180" spans="1:14" s="3" customFormat="1" ht="9.75" customHeight="1" x14ac:dyDescent="0.25">
      <c r="A180" s="1050"/>
      <c r="B180" s="1053"/>
      <c r="C180" s="1043"/>
      <c r="D180" s="984"/>
      <c r="E180" s="1056"/>
      <c r="F180" s="1057"/>
      <c r="G180" s="175"/>
      <c r="H180" s="769"/>
      <c r="I180" s="769"/>
      <c r="J180" s="794"/>
      <c r="K180" s="137"/>
      <c r="L180" s="801"/>
      <c r="M180" s="801"/>
      <c r="N180" s="770"/>
    </row>
    <row r="181" spans="1:14" s="3" customFormat="1" ht="9.75" customHeight="1" x14ac:dyDescent="0.25">
      <c r="A181" s="1050"/>
      <c r="B181" s="1053"/>
      <c r="C181" s="1043"/>
      <c r="D181" s="984"/>
      <c r="E181" s="1028">
        <v>100</v>
      </c>
      <c r="F181" s="1029"/>
      <c r="G181" s="175" t="s">
        <v>300</v>
      </c>
      <c r="H181" s="117" t="s">
        <v>60</v>
      </c>
      <c r="I181" s="769"/>
      <c r="J181" s="117" t="s">
        <v>75</v>
      </c>
      <c r="K181" s="137"/>
      <c r="L181" s="801">
        <v>5.5</v>
      </c>
      <c r="M181" s="801">
        <v>100</v>
      </c>
      <c r="N181" s="1032" t="s">
        <v>80</v>
      </c>
    </row>
    <row r="182" spans="1:14" s="3" customFormat="1" ht="9.75" customHeight="1" x14ac:dyDescent="0.25">
      <c r="A182" s="1050"/>
      <c r="B182" s="1053"/>
      <c r="C182" s="1043"/>
      <c r="D182" s="984"/>
      <c r="E182" s="1047"/>
      <c r="F182" s="1048"/>
      <c r="G182" s="119" t="s">
        <v>253</v>
      </c>
      <c r="H182" s="117" t="s">
        <v>60</v>
      </c>
      <c r="I182" s="769"/>
      <c r="J182" s="794" t="s">
        <v>75</v>
      </c>
      <c r="K182" s="770"/>
      <c r="L182" s="177">
        <v>1.5</v>
      </c>
      <c r="M182" s="801">
        <v>20</v>
      </c>
      <c r="N182" s="1058"/>
    </row>
    <row r="183" spans="1:14" s="3" customFormat="1" ht="9.75" customHeight="1" x14ac:dyDescent="0.25">
      <c r="A183" s="1050"/>
      <c r="B183" s="1053"/>
      <c r="C183" s="1043"/>
      <c r="D183" s="984"/>
      <c r="E183" s="1047"/>
      <c r="F183" s="1048"/>
      <c r="G183" s="119" t="s">
        <v>385</v>
      </c>
      <c r="H183" s="117" t="s">
        <v>60</v>
      </c>
      <c r="I183" s="769"/>
      <c r="J183" s="794" t="s">
        <v>75</v>
      </c>
      <c r="K183" s="137"/>
      <c r="L183" s="796">
        <v>0.43</v>
      </c>
      <c r="M183" s="796">
        <v>0.43</v>
      </c>
      <c r="N183" s="1058"/>
    </row>
    <row r="184" spans="1:14" s="3" customFormat="1" ht="9.75" customHeight="1" x14ac:dyDescent="0.25">
      <c r="A184" s="1050"/>
      <c r="B184" s="1053"/>
      <c r="C184" s="1043"/>
      <c r="D184" s="984"/>
      <c r="E184" s="1047"/>
      <c r="F184" s="1048"/>
      <c r="G184" s="119" t="s">
        <v>159</v>
      </c>
      <c r="H184" s="117" t="s">
        <v>60</v>
      </c>
      <c r="I184" s="769"/>
      <c r="J184" s="794" t="s">
        <v>75</v>
      </c>
      <c r="K184" s="137"/>
      <c r="L184" s="801">
        <v>0.47</v>
      </c>
      <c r="M184" s="801">
        <v>5</v>
      </c>
      <c r="N184" s="1058"/>
    </row>
    <row r="185" spans="1:14" s="3" customFormat="1" ht="9.75" customHeight="1" x14ac:dyDescent="0.25">
      <c r="A185" s="1050"/>
      <c r="B185" s="1053"/>
      <c r="C185" s="1043"/>
      <c r="D185" s="984"/>
      <c r="E185" s="1034"/>
      <c r="F185" s="1035"/>
      <c r="G185" s="119" t="s">
        <v>251</v>
      </c>
      <c r="H185" s="117" t="s">
        <v>60</v>
      </c>
      <c r="I185" s="769"/>
      <c r="J185" s="794" t="s">
        <v>75</v>
      </c>
      <c r="K185" s="137"/>
      <c r="L185" s="801">
        <v>1.8</v>
      </c>
      <c r="M185" s="801">
        <v>20</v>
      </c>
      <c r="N185" s="1059"/>
    </row>
    <row r="186" spans="1:14" s="3" customFormat="1" ht="9.75" customHeight="1" x14ac:dyDescent="0.25">
      <c r="A186" s="1050"/>
      <c r="B186" s="1053"/>
      <c r="C186" s="1043"/>
      <c r="D186" s="984"/>
      <c r="E186" s="1026"/>
      <c r="F186" s="1027"/>
      <c r="G186" s="331"/>
      <c r="H186" s="178"/>
      <c r="I186" s="176"/>
      <c r="J186" s="402"/>
      <c r="K186" s="178"/>
      <c r="L186" s="325"/>
      <c r="M186" s="325"/>
      <c r="N186" s="793"/>
    </row>
    <row r="187" spans="1:14" s="3" customFormat="1" ht="9.75" customHeight="1" x14ac:dyDescent="0.25">
      <c r="A187" s="1051"/>
      <c r="B187" s="1053"/>
      <c r="C187" s="1043"/>
      <c r="D187" s="984"/>
      <c r="E187" s="1034"/>
      <c r="F187" s="1035"/>
      <c r="G187" s="129"/>
      <c r="H187" s="137"/>
      <c r="I187" s="769"/>
      <c r="J187" s="794"/>
      <c r="K187" s="137"/>
      <c r="L187" s="801"/>
      <c r="M187" s="801"/>
      <c r="N187" s="67"/>
    </row>
    <row r="188" spans="1:14" s="3" customFormat="1" ht="9.75" customHeight="1" x14ac:dyDescent="0.25">
      <c r="A188" s="1036" t="s">
        <v>90</v>
      </c>
      <c r="B188" s="1039" t="s">
        <v>356</v>
      </c>
      <c r="C188" s="1042"/>
      <c r="D188" s="983">
        <f>(E190+E196)</f>
        <v>140</v>
      </c>
      <c r="E188" s="1045"/>
      <c r="F188" s="1046"/>
      <c r="G188" s="766"/>
      <c r="H188" s="179"/>
      <c r="I188" s="173"/>
      <c r="J188" s="116"/>
      <c r="K188" s="123"/>
      <c r="L188" s="124"/>
      <c r="M188" s="124"/>
      <c r="N188" s="116"/>
    </row>
    <row r="189" spans="1:14" s="3" customFormat="1" ht="9.75" customHeight="1" x14ac:dyDescent="0.25">
      <c r="A189" s="1037"/>
      <c r="B189" s="1040"/>
      <c r="C189" s="1043"/>
      <c r="D189" s="984"/>
      <c r="E189" s="1026"/>
      <c r="F189" s="1027"/>
      <c r="G189" s="175"/>
      <c r="H189" s="163"/>
      <c r="I189" s="769"/>
      <c r="J189" s="794"/>
      <c r="K189" s="137"/>
      <c r="L189" s="801"/>
      <c r="M189" s="801"/>
      <c r="N189" s="793"/>
    </row>
    <row r="190" spans="1:14" s="3" customFormat="1" ht="9.75" customHeight="1" x14ac:dyDescent="0.25">
      <c r="A190" s="1037"/>
      <c r="B190" s="1040"/>
      <c r="C190" s="1043"/>
      <c r="D190" s="984"/>
      <c r="E190" s="1028">
        <v>40</v>
      </c>
      <c r="F190" s="1029"/>
      <c r="G190" s="118" t="s">
        <v>162</v>
      </c>
      <c r="H190" s="137" t="s">
        <v>71</v>
      </c>
      <c r="I190" s="769"/>
      <c r="J190" s="794" t="s">
        <v>92</v>
      </c>
      <c r="K190" s="333"/>
      <c r="L190" s="529">
        <v>0.12</v>
      </c>
      <c r="M190" s="796">
        <v>2</v>
      </c>
      <c r="N190" s="969" t="s">
        <v>80</v>
      </c>
    </row>
    <row r="191" spans="1:14" s="3" customFormat="1" ht="9.75" customHeight="1" x14ac:dyDescent="0.25">
      <c r="A191" s="1037"/>
      <c r="B191" s="1040"/>
      <c r="C191" s="1043"/>
      <c r="D191" s="984"/>
      <c r="E191" s="1047"/>
      <c r="F191" s="1048"/>
      <c r="G191" s="118" t="s">
        <v>163</v>
      </c>
      <c r="H191" s="137" t="s">
        <v>71</v>
      </c>
      <c r="I191" s="769"/>
      <c r="J191" s="794" t="s">
        <v>92</v>
      </c>
      <c r="K191" s="23"/>
      <c r="L191" s="529">
        <v>0.11</v>
      </c>
      <c r="M191" s="796">
        <v>2</v>
      </c>
      <c r="N191" s="970"/>
    </row>
    <row r="192" spans="1:14" s="3" customFormat="1" ht="9.75" customHeight="1" x14ac:dyDescent="0.25">
      <c r="A192" s="1037"/>
      <c r="B192" s="1040"/>
      <c r="C192" s="1043"/>
      <c r="D192" s="984"/>
      <c r="E192" s="1047"/>
      <c r="F192" s="1048"/>
      <c r="G192" s="118" t="s">
        <v>160</v>
      </c>
      <c r="H192" s="137" t="s">
        <v>71</v>
      </c>
      <c r="I192" s="769"/>
      <c r="J192" s="794" t="s">
        <v>92</v>
      </c>
      <c r="K192" s="333"/>
      <c r="L192" s="529">
        <v>0.28000000000000003</v>
      </c>
      <c r="M192" s="796">
        <v>10</v>
      </c>
      <c r="N192" s="970"/>
    </row>
    <row r="193" spans="1:14" s="3" customFormat="1" ht="9.75" customHeight="1" x14ac:dyDescent="0.25">
      <c r="A193" s="1037"/>
      <c r="B193" s="1040"/>
      <c r="C193" s="1043"/>
      <c r="D193" s="984"/>
      <c r="E193" s="1047"/>
      <c r="F193" s="1048"/>
      <c r="G193" s="118" t="s">
        <v>301</v>
      </c>
      <c r="H193" s="137" t="s">
        <v>71</v>
      </c>
      <c r="I193" s="794"/>
      <c r="J193" s="794" t="s">
        <v>92</v>
      </c>
      <c r="K193" s="23"/>
      <c r="L193" s="529">
        <v>0.38</v>
      </c>
      <c r="M193" s="796">
        <v>10</v>
      </c>
      <c r="N193" s="970"/>
    </row>
    <row r="194" spans="1:14" s="3" customFormat="1" ht="9.75" customHeight="1" x14ac:dyDescent="0.25">
      <c r="A194" s="1037"/>
      <c r="B194" s="1040"/>
      <c r="C194" s="1043"/>
      <c r="D194" s="984"/>
      <c r="E194" s="1034"/>
      <c r="F194" s="1035"/>
      <c r="G194" s="118" t="s">
        <v>252</v>
      </c>
      <c r="H194" s="137" t="s">
        <v>71</v>
      </c>
      <c r="I194" s="794"/>
      <c r="J194" s="794" t="s">
        <v>92</v>
      </c>
      <c r="K194" s="23"/>
      <c r="L194" s="529">
        <v>0.05</v>
      </c>
      <c r="M194" s="796">
        <v>1</v>
      </c>
      <c r="N194" s="988"/>
    </row>
    <row r="195" spans="1:14" s="3" customFormat="1" ht="9.75" customHeight="1" x14ac:dyDescent="0.25">
      <c r="A195" s="1037"/>
      <c r="B195" s="1040"/>
      <c r="C195" s="1043"/>
      <c r="D195" s="984"/>
      <c r="E195" s="1026"/>
      <c r="F195" s="1027"/>
      <c r="G195" s="118"/>
      <c r="H195" s="794"/>
      <c r="I195" s="794"/>
      <c r="J195" s="794"/>
      <c r="K195" s="23"/>
      <c r="L195" s="177"/>
      <c r="M195" s="801"/>
      <c r="N195" s="801"/>
    </row>
    <row r="196" spans="1:14" s="3" customFormat="1" ht="9.75" customHeight="1" x14ac:dyDescent="0.2">
      <c r="A196" s="1037"/>
      <c r="B196" s="1040"/>
      <c r="C196" s="1043"/>
      <c r="D196" s="984"/>
      <c r="E196" s="1026">
        <v>100</v>
      </c>
      <c r="F196" s="1027"/>
      <c r="G196" s="118" t="s">
        <v>240</v>
      </c>
      <c r="H196" s="504" t="s">
        <v>113</v>
      </c>
      <c r="I196" s="794"/>
      <c r="J196" s="117" t="s">
        <v>85</v>
      </c>
      <c r="K196" s="23"/>
      <c r="L196" s="117">
        <v>5.8</v>
      </c>
      <c r="M196" s="801">
        <v>100</v>
      </c>
      <c r="N196" s="793" t="s">
        <v>242</v>
      </c>
    </row>
    <row r="197" spans="1:14" s="3" customFormat="1" ht="9.75" customHeight="1" x14ac:dyDescent="0.2">
      <c r="A197" s="1037"/>
      <c r="B197" s="1040"/>
      <c r="C197" s="1043"/>
      <c r="D197" s="984"/>
      <c r="E197" s="1026"/>
      <c r="F197" s="1027"/>
      <c r="G197" s="118"/>
      <c r="H197" s="135"/>
      <c r="I197" s="794"/>
      <c r="J197" s="117"/>
      <c r="K197" s="23"/>
      <c r="L197" s="117"/>
      <c r="M197" s="801"/>
      <c r="N197" s="117"/>
    </row>
    <row r="198" spans="1:14" s="3" customFormat="1" ht="9.75" customHeight="1" x14ac:dyDescent="0.25">
      <c r="A198" s="1037"/>
      <c r="B198" s="1040"/>
      <c r="C198" s="1043"/>
      <c r="D198" s="984"/>
      <c r="E198" s="1028"/>
      <c r="F198" s="1029"/>
      <c r="G198" s="118"/>
      <c r="H198" s="117"/>
      <c r="I198" s="769"/>
      <c r="J198" s="794"/>
      <c r="K198" s="23"/>
      <c r="L198" s="801"/>
      <c r="M198" s="801"/>
      <c r="N198" s="1032"/>
    </row>
    <row r="199" spans="1:14" s="3" customFormat="1" ht="11.25" customHeight="1" x14ac:dyDescent="0.25">
      <c r="A199" s="1038"/>
      <c r="B199" s="1041"/>
      <c r="C199" s="1044"/>
      <c r="D199" s="985"/>
      <c r="E199" s="1030"/>
      <c r="F199" s="1031"/>
      <c r="G199" s="339"/>
      <c r="H199" s="340"/>
      <c r="I199" s="340"/>
      <c r="J199" s="341"/>
      <c r="K199" s="332"/>
      <c r="L199" s="801"/>
      <c r="M199" s="365"/>
      <c r="N199" s="1033"/>
    </row>
    <row r="200" spans="1:14" s="3" customFormat="1" ht="20.100000000000001" customHeight="1" x14ac:dyDescent="0.25">
      <c r="A200" s="1015" t="s">
        <v>15</v>
      </c>
      <c r="B200" s="1016"/>
      <c r="C200" s="1021" t="s">
        <v>9</v>
      </c>
      <c r="D200" s="1021"/>
      <c r="E200" s="1022"/>
      <c r="F200" s="1022"/>
      <c r="G200" s="1009" t="s">
        <v>16</v>
      </c>
      <c r="H200" s="1023" t="s">
        <v>17</v>
      </c>
      <c r="I200" s="1006" t="s">
        <v>18</v>
      </c>
      <c r="J200" s="1006" t="s">
        <v>19</v>
      </c>
      <c r="K200" s="1006" t="s">
        <v>20</v>
      </c>
      <c r="L200" s="1006" t="s">
        <v>21</v>
      </c>
      <c r="M200" s="1009" t="s">
        <v>376</v>
      </c>
      <c r="N200" s="1010" t="s">
        <v>23</v>
      </c>
    </row>
    <row r="201" spans="1:14" s="3" customFormat="1" ht="20.100000000000001" customHeight="1" x14ac:dyDescent="0.25">
      <c r="A201" s="1017"/>
      <c r="B201" s="1018"/>
      <c r="C201" s="1011" t="s">
        <v>27</v>
      </c>
      <c r="D201" s="1013" t="s">
        <v>14</v>
      </c>
      <c r="E201" s="1022"/>
      <c r="F201" s="1022"/>
      <c r="G201" s="1009"/>
      <c r="H201" s="1024"/>
      <c r="I201" s="1007"/>
      <c r="J201" s="1007"/>
      <c r="K201" s="1007"/>
      <c r="L201" s="1007"/>
      <c r="M201" s="1009"/>
      <c r="N201" s="1010"/>
    </row>
    <row r="202" spans="1:14" s="3" customFormat="1" ht="20.100000000000001" customHeight="1" thickBot="1" x14ac:dyDescent="0.3">
      <c r="A202" s="1019"/>
      <c r="B202" s="1020"/>
      <c r="C202" s="1012"/>
      <c r="D202" s="1014"/>
      <c r="E202" s="1022"/>
      <c r="F202" s="1022"/>
      <c r="G202" s="1009"/>
      <c r="H202" s="1025"/>
      <c r="I202" s="1008"/>
      <c r="J202" s="1008"/>
      <c r="K202" s="1008"/>
      <c r="L202" s="1008"/>
      <c r="M202" s="1009"/>
      <c r="N202" s="1010"/>
    </row>
    <row r="203" spans="1:14" s="3" customFormat="1" ht="12" customHeight="1" thickBot="1" x14ac:dyDescent="0.3">
      <c r="A203" s="995" t="s">
        <v>245</v>
      </c>
      <c r="B203" s="996"/>
      <c r="C203" s="184">
        <f>(C6*0.15%)*0.1</f>
        <v>395.73780000000005</v>
      </c>
      <c r="D203" s="185">
        <f>(D204+D251)</f>
        <v>500</v>
      </c>
      <c r="E203" s="997"/>
      <c r="F203" s="997"/>
      <c r="G203" s="998"/>
      <c r="H203" s="998"/>
      <c r="I203" s="998"/>
      <c r="J203" s="998"/>
      <c r="K203" s="998"/>
      <c r="L203" s="998"/>
      <c r="M203" s="998"/>
      <c r="N203" s="788"/>
    </row>
    <row r="204" spans="1:14" s="3" customFormat="1" ht="9.75" customHeight="1" x14ac:dyDescent="0.25">
      <c r="A204" s="974" t="s">
        <v>94</v>
      </c>
      <c r="B204" s="977" t="s">
        <v>95</v>
      </c>
      <c r="C204" s="981"/>
      <c r="D204" s="1000">
        <v>200</v>
      </c>
      <c r="E204" s="1002">
        <v>200</v>
      </c>
      <c r="F204" s="1003"/>
      <c r="G204" s="780" t="s">
        <v>96</v>
      </c>
      <c r="H204" s="117" t="s">
        <v>113</v>
      </c>
      <c r="I204" s="117" t="s">
        <v>85</v>
      </c>
      <c r="J204" s="117" t="s">
        <v>405</v>
      </c>
      <c r="K204" s="126">
        <v>10</v>
      </c>
      <c r="L204" s="126" t="s">
        <v>384</v>
      </c>
      <c r="M204" s="139">
        <v>25</v>
      </c>
      <c r="N204" s="989" t="s">
        <v>238</v>
      </c>
    </row>
    <row r="205" spans="1:14" s="3" customFormat="1" ht="9.75" customHeight="1" x14ac:dyDescent="0.25">
      <c r="A205" s="975"/>
      <c r="B205" s="978"/>
      <c r="C205" s="981"/>
      <c r="D205" s="1001"/>
      <c r="E205" s="967"/>
      <c r="F205" s="968"/>
      <c r="G205" s="779" t="s">
        <v>182</v>
      </c>
      <c r="H205" s="117" t="s">
        <v>113</v>
      </c>
      <c r="I205" s="117" t="s">
        <v>85</v>
      </c>
      <c r="J205" s="117" t="s">
        <v>405</v>
      </c>
      <c r="K205" s="126">
        <v>10</v>
      </c>
      <c r="L205" s="126" t="s">
        <v>384</v>
      </c>
      <c r="M205" s="139">
        <v>25</v>
      </c>
      <c r="N205" s="970"/>
    </row>
    <row r="206" spans="1:14" s="3" customFormat="1" ht="9.75" customHeight="1" x14ac:dyDescent="0.25">
      <c r="A206" s="975"/>
      <c r="B206" s="978"/>
      <c r="C206" s="981"/>
      <c r="D206" s="1001"/>
      <c r="E206" s="967"/>
      <c r="F206" s="968"/>
      <c r="G206" s="563" t="s">
        <v>176</v>
      </c>
      <c r="H206" s="117" t="s">
        <v>113</v>
      </c>
      <c r="I206" s="117" t="s">
        <v>85</v>
      </c>
      <c r="J206" s="117" t="s">
        <v>405</v>
      </c>
      <c r="K206" s="126">
        <v>10</v>
      </c>
      <c r="L206" s="126" t="s">
        <v>384</v>
      </c>
      <c r="M206" s="139">
        <v>25</v>
      </c>
      <c r="N206" s="970"/>
    </row>
    <row r="207" spans="1:14" s="3" customFormat="1" ht="9.75" customHeight="1" x14ac:dyDescent="0.25">
      <c r="A207" s="975"/>
      <c r="B207" s="978"/>
      <c r="C207" s="981"/>
      <c r="D207" s="1001"/>
      <c r="E207" s="967"/>
      <c r="F207" s="968"/>
      <c r="G207" s="779" t="s">
        <v>316</v>
      </c>
      <c r="H207" s="117" t="s">
        <v>113</v>
      </c>
      <c r="I207" s="117" t="s">
        <v>85</v>
      </c>
      <c r="J207" s="117" t="s">
        <v>405</v>
      </c>
      <c r="K207" s="126">
        <v>10</v>
      </c>
      <c r="L207" s="126" t="s">
        <v>384</v>
      </c>
      <c r="M207" s="139">
        <v>10</v>
      </c>
      <c r="N207" s="970"/>
    </row>
    <row r="208" spans="1:14" s="3" customFormat="1" ht="9.75" customHeight="1" x14ac:dyDescent="0.25">
      <c r="A208" s="975"/>
      <c r="B208" s="999"/>
      <c r="C208" s="981"/>
      <c r="D208" s="1001"/>
      <c r="E208" s="967"/>
      <c r="F208" s="968"/>
      <c r="G208" s="779" t="s">
        <v>98</v>
      </c>
      <c r="H208" s="117" t="s">
        <v>113</v>
      </c>
      <c r="I208" s="117" t="s">
        <v>85</v>
      </c>
      <c r="J208" s="117" t="s">
        <v>405</v>
      </c>
      <c r="K208" s="126">
        <v>5</v>
      </c>
      <c r="L208" s="126" t="s">
        <v>384</v>
      </c>
      <c r="M208" s="126">
        <v>200</v>
      </c>
      <c r="N208" s="970"/>
    </row>
    <row r="209" spans="1:14" s="3" customFormat="1" ht="9.75" customHeight="1" x14ac:dyDescent="0.25">
      <c r="A209" s="975"/>
      <c r="B209" s="999"/>
      <c r="C209" s="981"/>
      <c r="D209" s="1001"/>
      <c r="E209" s="967"/>
      <c r="F209" s="968"/>
      <c r="G209" s="779" t="s">
        <v>317</v>
      </c>
      <c r="H209" s="117" t="s">
        <v>113</v>
      </c>
      <c r="I209" s="117" t="s">
        <v>85</v>
      </c>
      <c r="J209" s="117" t="s">
        <v>405</v>
      </c>
      <c r="K209" s="126">
        <v>10</v>
      </c>
      <c r="L209" s="126" t="s">
        <v>384</v>
      </c>
      <c r="M209" s="126">
        <v>1000</v>
      </c>
      <c r="N209" s="970"/>
    </row>
    <row r="210" spans="1:14" s="3" customFormat="1" ht="9.75" customHeight="1" x14ac:dyDescent="0.25">
      <c r="A210" s="975"/>
      <c r="B210" s="999"/>
      <c r="C210" s="981"/>
      <c r="D210" s="1001"/>
      <c r="E210" s="967"/>
      <c r="F210" s="968"/>
      <c r="G210" s="779" t="s">
        <v>99</v>
      </c>
      <c r="H210" s="117" t="s">
        <v>113</v>
      </c>
      <c r="I210" s="117" t="s">
        <v>85</v>
      </c>
      <c r="J210" s="117" t="s">
        <v>405</v>
      </c>
      <c r="K210" s="126">
        <v>10</v>
      </c>
      <c r="L210" s="126" t="s">
        <v>384</v>
      </c>
      <c r="M210" s="126">
        <v>200</v>
      </c>
      <c r="N210" s="970"/>
    </row>
    <row r="211" spans="1:14" s="3" customFormat="1" ht="9.75" customHeight="1" x14ac:dyDescent="0.25">
      <c r="A211" s="975"/>
      <c r="B211" s="999"/>
      <c r="C211" s="981"/>
      <c r="D211" s="1001"/>
      <c r="E211" s="967"/>
      <c r="F211" s="968"/>
      <c r="G211" s="779" t="s">
        <v>100</v>
      </c>
      <c r="H211" s="117" t="s">
        <v>113</v>
      </c>
      <c r="I211" s="117" t="s">
        <v>85</v>
      </c>
      <c r="J211" s="117" t="s">
        <v>405</v>
      </c>
      <c r="K211" s="126">
        <v>10</v>
      </c>
      <c r="L211" s="126" t="s">
        <v>384</v>
      </c>
      <c r="M211" s="126">
        <v>50</v>
      </c>
      <c r="N211" s="970"/>
    </row>
    <row r="212" spans="1:14" s="3" customFormat="1" ht="9.75" customHeight="1" x14ac:dyDescent="0.25">
      <c r="A212" s="975"/>
      <c r="B212" s="999"/>
      <c r="C212" s="981"/>
      <c r="D212" s="1001"/>
      <c r="E212" s="967"/>
      <c r="F212" s="968"/>
      <c r="G212" s="779" t="s">
        <v>318</v>
      </c>
      <c r="H212" s="117" t="s">
        <v>113</v>
      </c>
      <c r="I212" s="117" t="s">
        <v>85</v>
      </c>
      <c r="J212" s="117" t="s">
        <v>405</v>
      </c>
      <c r="K212" s="126">
        <v>10</v>
      </c>
      <c r="L212" s="126" t="s">
        <v>384</v>
      </c>
      <c r="M212" s="126">
        <v>200</v>
      </c>
      <c r="N212" s="970"/>
    </row>
    <row r="213" spans="1:14" s="3" customFormat="1" ht="9.75" customHeight="1" x14ac:dyDescent="0.25">
      <c r="A213" s="975"/>
      <c r="B213" s="999"/>
      <c r="C213" s="981"/>
      <c r="D213" s="1001"/>
      <c r="E213" s="967"/>
      <c r="F213" s="968"/>
      <c r="G213" s="779" t="s">
        <v>319</v>
      </c>
      <c r="H213" s="117" t="s">
        <v>113</v>
      </c>
      <c r="I213" s="117" t="s">
        <v>85</v>
      </c>
      <c r="J213" s="117" t="s">
        <v>405</v>
      </c>
      <c r="K213" s="126">
        <v>10</v>
      </c>
      <c r="L213" s="126" t="s">
        <v>384</v>
      </c>
      <c r="M213" s="126">
        <v>200</v>
      </c>
      <c r="N213" s="970"/>
    </row>
    <row r="214" spans="1:14" s="3" customFormat="1" ht="9.75" customHeight="1" x14ac:dyDescent="0.25">
      <c r="A214" s="975"/>
      <c r="B214" s="999"/>
      <c r="C214" s="981"/>
      <c r="D214" s="1001"/>
      <c r="E214" s="967"/>
      <c r="F214" s="968"/>
      <c r="G214" s="779" t="s">
        <v>102</v>
      </c>
      <c r="H214" s="117" t="s">
        <v>113</v>
      </c>
      <c r="I214" s="117" t="s">
        <v>85</v>
      </c>
      <c r="J214" s="117" t="s">
        <v>405</v>
      </c>
      <c r="K214" s="126">
        <v>10</v>
      </c>
      <c r="L214" s="126" t="s">
        <v>384</v>
      </c>
      <c r="M214" s="126">
        <v>50</v>
      </c>
      <c r="N214" s="970"/>
    </row>
    <row r="215" spans="1:14" s="3" customFormat="1" ht="9.75" customHeight="1" x14ac:dyDescent="0.25">
      <c r="A215" s="975"/>
      <c r="B215" s="999"/>
      <c r="C215" s="981"/>
      <c r="D215" s="1001"/>
      <c r="E215" s="967"/>
      <c r="F215" s="968"/>
      <c r="G215" s="564" t="s">
        <v>324</v>
      </c>
      <c r="H215" s="117" t="s">
        <v>113</v>
      </c>
      <c r="I215" s="117" t="s">
        <v>85</v>
      </c>
      <c r="J215" s="117" t="s">
        <v>405</v>
      </c>
      <c r="K215" s="126">
        <v>10</v>
      </c>
      <c r="L215" s="126" t="s">
        <v>384</v>
      </c>
      <c r="M215" s="126">
        <v>50</v>
      </c>
      <c r="N215" s="970"/>
    </row>
    <row r="216" spans="1:14" s="3" customFormat="1" ht="9.75" customHeight="1" x14ac:dyDescent="0.25">
      <c r="A216" s="975"/>
      <c r="B216" s="999"/>
      <c r="C216" s="981"/>
      <c r="D216" s="1001"/>
      <c r="E216" s="967"/>
      <c r="F216" s="968"/>
      <c r="G216" s="779" t="s">
        <v>320</v>
      </c>
      <c r="H216" s="117" t="s">
        <v>113</v>
      </c>
      <c r="I216" s="117" t="s">
        <v>85</v>
      </c>
      <c r="J216" s="117" t="s">
        <v>405</v>
      </c>
      <c r="K216" s="126">
        <v>10</v>
      </c>
      <c r="L216" s="126" t="s">
        <v>384</v>
      </c>
      <c r="M216" s="126">
        <v>50</v>
      </c>
      <c r="N216" s="970"/>
    </row>
    <row r="217" spans="1:14" s="3" customFormat="1" ht="9.75" customHeight="1" x14ac:dyDescent="0.25">
      <c r="A217" s="975"/>
      <c r="B217" s="999"/>
      <c r="C217" s="981"/>
      <c r="D217" s="1001"/>
      <c r="E217" s="967"/>
      <c r="F217" s="968"/>
      <c r="G217" s="779" t="s">
        <v>103</v>
      </c>
      <c r="H217" s="117" t="s">
        <v>113</v>
      </c>
      <c r="I217" s="117" t="s">
        <v>85</v>
      </c>
      <c r="J217" s="117" t="s">
        <v>405</v>
      </c>
      <c r="K217" s="126">
        <v>50</v>
      </c>
      <c r="L217" s="126" t="s">
        <v>384</v>
      </c>
      <c r="M217" s="126">
        <v>200</v>
      </c>
      <c r="N217" s="970"/>
    </row>
    <row r="218" spans="1:14" s="3" customFormat="1" ht="9.75" customHeight="1" x14ac:dyDescent="0.25">
      <c r="A218" s="975"/>
      <c r="B218" s="999"/>
      <c r="C218" s="981"/>
      <c r="D218" s="1001"/>
      <c r="E218" s="967"/>
      <c r="F218" s="968"/>
      <c r="G218" s="779" t="s">
        <v>104</v>
      </c>
      <c r="H218" s="117" t="s">
        <v>113</v>
      </c>
      <c r="I218" s="117" t="s">
        <v>85</v>
      </c>
      <c r="J218" s="117" t="s">
        <v>405</v>
      </c>
      <c r="K218" s="126">
        <v>50</v>
      </c>
      <c r="L218" s="126" t="s">
        <v>384</v>
      </c>
      <c r="M218" s="126">
        <v>200</v>
      </c>
      <c r="N218" s="970"/>
    </row>
    <row r="219" spans="1:14" s="3" customFormat="1" ht="9.75" customHeight="1" x14ac:dyDescent="0.25">
      <c r="A219" s="975"/>
      <c r="B219" s="978"/>
      <c r="C219" s="981"/>
      <c r="D219" s="1001"/>
      <c r="E219" s="967"/>
      <c r="F219" s="968"/>
      <c r="G219" s="779" t="s">
        <v>105</v>
      </c>
      <c r="H219" s="117" t="s">
        <v>113</v>
      </c>
      <c r="I219" s="117" t="s">
        <v>85</v>
      </c>
      <c r="J219" s="117" t="s">
        <v>405</v>
      </c>
      <c r="K219" s="126">
        <v>50</v>
      </c>
      <c r="L219" s="126" t="s">
        <v>384</v>
      </c>
      <c r="M219" s="117">
        <v>200</v>
      </c>
      <c r="N219" s="970"/>
    </row>
    <row r="220" spans="1:14" s="3" customFormat="1" ht="9.75" customHeight="1" x14ac:dyDescent="0.25">
      <c r="A220" s="975"/>
      <c r="B220" s="978"/>
      <c r="C220" s="981"/>
      <c r="D220" s="1001"/>
      <c r="E220" s="967"/>
      <c r="F220" s="968"/>
      <c r="G220" s="779" t="s">
        <v>106</v>
      </c>
      <c r="H220" s="117" t="s">
        <v>113</v>
      </c>
      <c r="I220" s="117" t="s">
        <v>85</v>
      </c>
      <c r="J220" s="117" t="s">
        <v>405</v>
      </c>
      <c r="K220" s="126">
        <v>50</v>
      </c>
      <c r="L220" s="126" t="s">
        <v>384</v>
      </c>
      <c r="M220" s="117">
        <v>200</v>
      </c>
      <c r="N220" s="970"/>
    </row>
    <row r="221" spans="1:14" s="3" customFormat="1" ht="9.75" customHeight="1" x14ac:dyDescent="0.25">
      <c r="A221" s="975"/>
      <c r="B221" s="978"/>
      <c r="C221" s="981"/>
      <c r="D221" s="1001"/>
      <c r="E221" s="967"/>
      <c r="F221" s="968"/>
      <c r="G221" s="779" t="s">
        <v>107</v>
      </c>
      <c r="H221" s="117" t="s">
        <v>113</v>
      </c>
      <c r="I221" s="117" t="s">
        <v>85</v>
      </c>
      <c r="J221" s="117" t="s">
        <v>405</v>
      </c>
      <c r="K221" s="126">
        <v>50</v>
      </c>
      <c r="L221" s="126" t="s">
        <v>384</v>
      </c>
      <c r="M221" s="117">
        <v>200</v>
      </c>
      <c r="N221" s="970"/>
    </row>
    <row r="222" spans="1:14" s="3" customFormat="1" ht="9.75" customHeight="1" x14ac:dyDescent="0.25">
      <c r="A222" s="975"/>
      <c r="B222" s="978"/>
      <c r="C222" s="981"/>
      <c r="D222" s="1001"/>
      <c r="E222" s="967"/>
      <c r="F222" s="968"/>
      <c r="G222" s="779" t="s">
        <v>108</v>
      </c>
      <c r="H222" s="117" t="s">
        <v>113</v>
      </c>
      <c r="I222" s="117" t="s">
        <v>85</v>
      </c>
      <c r="J222" s="117" t="s">
        <v>405</v>
      </c>
      <c r="K222" s="126">
        <v>50</v>
      </c>
      <c r="L222" s="126" t="s">
        <v>384</v>
      </c>
      <c r="M222" s="2">
        <v>200</v>
      </c>
      <c r="N222" s="970"/>
    </row>
    <row r="223" spans="1:14" s="3" customFormat="1" ht="9.75" customHeight="1" x14ac:dyDescent="0.25">
      <c r="A223" s="975"/>
      <c r="B223" s="978"/>
      <c r="C223" s="981"/>
      <c r="D223" s="1001"/>
      <c r="E223" s="967"/>
      <c r="F223" s="968"/>
      <c r="G223" s="779" t="s">
        <v>109</v>
      </c>
      <c r="H223" s="117" t="s">
        <v>113</v>
      </c>
      <c r="I223" s="117" t="s">
        <v>85</v>
      </c>
      <c r="J223" s="117" t="s">
        <v>405</v>
      </c>
      <c r="K223" s="126">
        <v>50</v>
      </c>
      <c r="L223" s="126" t="s">
        <v>384</v>
      </c>
      <c r="M223" s="117">
        <v>200</v>
      </c>
      <c r="N223" s="971"/>
    </row>
    <row r="224" spans="1:14" s="3" customFormat="1" ht="9.75" customHeight="1" x14ac:dyDescent="0.25">
      <c r="A224" s="975"/>
      <c r="B224" s="978"/>
      <c r="C224" s="981"/>
      <c r="D224" s="1001"/>
      <c r="E224" s="990"/>
      <c r="F224" s="991"/>
      <c r="G224" s="773"/>
      <c r="H224" s="117"/>
      <c r="I224" s="117"/>
      <c r="J224" s="169"/>
      <c r="K224" s="117"/>
      <c r="L224" s="169"/>
      <c r="M224" s="117"/>
      <c r="N224" s="116"/>
    </row>
    <row r="225" spans="1:14" s="3" customFormat="1" ht="9.75" customHeight="1" x14ac:dyDescent="0.25">
      <c r="A225" s="975"/>
      <c r="B225" s="978"/>
      <c r="C225" s="981"/>
      <c r="D225" s="1001"/>
      <c r="E225" s="965"/>
      <c r="F225" s="966"/>
      <c r="G225" s="773"/>
      <c r="H225" s="117"/>
      <c r="I225" s="117"/>
      <c r="J225" s="169"/>
      <c r="K225" s="117"/>
      <c r="L225" s="169"/>
      <c r="M225" s="117"/>
      <c r="N225" s="773"/>
    </row>
    <row r="226" spans="1:14" s="3" customFormat="1" ht="9.75" customHeight="1" x14ac:dyDescent="0.25">
      <c r="A226" s="974" t="s">
        <v>110</v>
      </c>
      <c r="B226" s="977" t="s">
        <v>111</v>
      </c>
      <c r="C226" s="980"/>
      <c r="D226" s="984"/>
      <c r="E226" s="986"/>
      <c r="F226" s="992"/>
      <c r="G226" s="186"/>
      <c r="H226" s="123"/>
      <c r="I226" s="173"/>
      <c r="J226" s="116"/>
      <c r="K226" s="123"/>
      <c r="L226" s="116"/>
      <c r="M226" s="116"/>
      <c r="N226" s="116"/>
    </row>
    <row r="227" spans="1:14" s="3" customFormat="1" ht="9.75" customHeight="1" x14ac:dyDescent="0.25">
      <c r="A227" s="975"/>
      <c r="B227" s="978"/>
      <c r="C227" s="981"/>
      <c r="D227" s="984"/>
      <c r="E227" s="961">
        <v>200</v>
      </c>
      <c r="F227" s="962"/>
      <c r="G227" s="118" t="s">
        <v>302</v>
      </c>
      <c r="H227" s="362" t="s">
        <v>113</v>
      </c>
      <c r="I227" s="363"/>
      <c r="J227" s="358" t="s">
        <v>53</v>
      </c>
      <c r="K227" s="178"/>
      <c r="L227" s="794">
        <v>5</v>
      </c>
      <c r="M227" s="341">
        <v>60</v>
      </c>
      <c r="N227" s="969" t="s">
        <v>375</v>
      </c>
    </row>
    <row r="228" spans="1:14" s="3" customFormat="1" ht="9.75" customHeight="1" x14ac:dyDescent="0.25">
      <c r="A228" s="975"/>
      <c r="B228" s="978"/>
      <c r="C228" s="981"/>
      <c r="D228" s="984"/>
      <c r="E228" s="963"/>
      <c r="F228" s="964"/>
      <c r="G228" s="364" t="s">
        <v>241</v>
      </c>
      <c r="H228" s="358" t="s">
        <v>113</v>
      </c>
      <c r="I228" s="363"/>
      <c r="J228" s="358" t="s">
        <v>53</v>
      </c>
      <c r="K228" s="178"/>
      <c r="L228" s="794">
        <v>500</v>
      </c>
      <c r="M228" s="341">
        <v>7000</v>
      </c>
      <c r="N228" s="970"/>
    </row>
    <row r="229" spans="1:14" s="3" customFormat="1" ht="9.75" customHeight="1" x14ac:dyDescent="0.25">
      <c r="A229" s="975"/>
      <c r="B229" s="978"/>
      <c r="C229" s="981"/>
      <c r="D229" s="984"/>
      <c r="E229" s="993"/>
      <c r="F229" s="994"/>
      <c r="G229" s="364"/>
      <c r="H229" s="358"/>
      <c r="I229" s="363"/>
      <c r="J229" s="341"/>
      <c r="K229" s="178"/>
      <c r="L229" s="794"/>
      <c r="M229" s="341"/>
      <c r="N229" s="970"/>
    </row>
    <row r="230" spans="1:14" s="3" customFormat="1" ht="9.75" customHeight="1" x14ac:dyDescent="0.25">
      <c r="A230" s="975"/>
      <c r="B230" s="978"/>
      <c r="C230" s="981"/>
      <c r="D230" s="984"/>
      <c r="E230" s="993"/>
      <c r="F230" s="994"/>
      <c r="G230" s="364"/>
      <c r="H230" s="358"/>
      <c r="I230" s="363"/>
      <c r="J230" s="341"/>
      <c r="K230" s="178"/>
      <c r="L230" s="402"/>
      <c r="M230" s="341"/>
      <c r="N230" s="970"/>
    </row>
    <row r="231" spans="1:14" s="3" customFormat="1" ht="9.75" customHeight="1" x14ac:dyDescent="0.25">
      <c r="A231" s="975"/>
      <c r="B231" s="978"/>
      <c r="C231" s="981"/>
      <c r="D231" s="984"/>
      <c r="E231" s="993"/>
      <c r="F231" s="994"/>
      <c r="G231" s="364"/>
      <c r="H231" s="358"/>
      <c r="I231" s="363"/>
      <c r="J231" s="341"/>
      <c r="K231" s="178"/>
      <c r="L231" s="402"/>
      <c r="M231" s="341"/>
      <c r="N231" s="988"/>
    </row>
    <row r="232" spans="1:14" s="3" customFormat="1" ht="9.75" customHeight="1" x14ac:dyDescent="0.25">
      <c r="A232" s="975"/>
      <c r="B232" s="978"/>
      <c r="C232" s="981"/>
      <c r="D232" s="984"/>
      <c r="E232" s="1004"/>
      <c r="F232" s="1005"/>
      <c r="G232" s="23"/>
      <c r="H232" s="117"/>
      <c r="I232" s="769"/>
      <c r="J232" s="794"/>
      <c r="K232" s="137"/>
      <c r="L232" s="794"/>
      <c r="M232" s="341"/>
      <c r="N232" s="117"/>
    </row>
    <row r="233" spans="1:14" s="3" customFormat="1" ht="9.75" customHeight="1" x14ac:dyDescent="0.25">
      <c r="A233" s="975"/>
      <c r="B233" s="978"/>
      <c r="C233" s="981"/>
      <c r="D233" s="984"/>
      <c r="E233" s="961">
        <v>200</v>
      </c>
      <c r="F233" s="962"/>
      <c r="G233" s="187" t="s">
        <v>165</v>
      </c>
      <c r="H233" s="169" t="s">
        <v>113</v>
      </c>
      <c r="I233" s="772"/>
      <c r="J233" s="117" t="s">
        <v>53</v>
      </c>
      <c r="K233" s="773"/>
      <c r="L233" s="126">
        <v>0.5</v>
      </c>
      <c r="M233" s="126">
        <v>10</v>
      </c>
      <c r="N233" s="969" t="s">
        <v>374</v>
      </c>
    </row>
    <row r="234" spans="1:14" s="3" customFormat="1" ht="9.75" customHeight="1" x14ac:dyDescent="0.25">
      <c r="A234" s="975"/>
      <c r="B234" s="978"/>
      <c r="C234" s="981"/>
      <c r="D234" s="984"/>
      <c r="E234" s="967"/>
      <c r="F234" s="968"/>
      <c r="G234" s="188" t="s">
        <v>112</v>
      </c>
      <c r="H234" s="169" t="s">
        <v>113</v>
      </c>
      <c r="I234" s="772"/>
      <c r="J234" s="117" t="s">
        <v>53</v>
      </c>
      <c r="K234" s="773"/>
      <c r="L234" s="126">
        <v>5</v>
      </c>
      <c r="M234" s="126">
        <v>500</v>
      </c>
      <c r="N234" s="970"/>
    </row>
    <row r="235" spans="1:14" s="3" customFormat="1" ht="9.75" customHeight="1" x14ac:dyDescent="0.25">
      <c r="A235" s="975"/>
      <c r="B235" s="978"/>
      <c r="C235" s="981"/>
      <c r="D235" s="984"/>
      <c r="E235" s="967"/>
      <c r="F235" s="968"/>
      <c r="G235" s="187" t="s">
        <v>312</v>
      </c>
      <c r="H235" s="169" t="s">
        <v>113</v>
      </c>
      <c r="I235" s="772"/>
      <c r="J235" s="117" t="s">
        <v>53</v>
      </c>
      <c r="K235" s="773"/>
      <c r="L235" s="126">
        <v>5</v>
      </c>
      <c r="M235" s="126">
        <v>10</v>
      </c>
      <c r="N235" s="970"/>
    </row>
    <row r="236" spans="1:14" s="3" customFormat="1" ht="9.75" customHeight="1" x14ac:dyDescent="0.25">
      <c r="A236" s="975"/>
      <c r="B236" s="978"/>
      <c r="C236" s="981"/>
      <c r="D236" s="984"/>
      <c r="E236" s="967"/>
      <c r="F236" s="968"/>
      <c r="G236" s="188" t="s">
        <v>314</v>
      </c>
      <c r="H236" s="169" t="s">
        <v>113</v>
      </c>
      <c r="I236" s="772"/>
      <c r="J236" s="117" t="s">
        <v>53</v>
      </c>
      <c r="K236" s="773"/>
      <c r="L236" s="126">
        <v>15</v>
      </c>
      <c r="M236" s="126">
        <v>15</v>
      </c>
      <c r="N236" s="970"/>
    </row>
    <row r="237" spans="1:14" s="3" customFormat="1" ht="9.75" customHeight="1" x14ac:dyDescent="0.25">
      <c r="A237" s="975"/>
      <c r="B237" s="978"/>
      <c r="C237" s="981"/>
      <c r="D237" s="984"/>
      <c r="E237" s="967"/>
      <c r="F237" s="968"/>
      <c r="G237" s="189" t="s">
        <v>327</v>
      </c>
      <c r="H237" s="169" t="s">
        <v>113</v>
      </c>
      <c r="I237" s="772"/>
      <c r="J237" s="117" t="s">
        <v>53</v>
      </c>
      <c r="K237" s="773"/>
      <c r="L237" s="126">
        <v>15</v>
      </c>
      <c r="M237" s="126">
        <v>50</v>
      </c>
      <c r="N237" s="970"/>
    </row>
    <row r="238" spans="1:14" s="3" customFormat="1" ht="9.75" customHeight="1" x14ac:dyDescent="0.25">
      <c r="A238" s="975"/>
      <c r="B238" s="978"/>
      <c r="C238" s="981"/>
      <c r="D238" s="984"/>
      <c r="E238" s="967"/>
      <c r="F238" s="968"/>
      <c r="G238" s="189" t="s">
        <v>166</v>
      </c>
      <c r="H238" s="169" t="s">
        <v>113</v>
      </c>
      <c r="I238" s="772"/>
      <c r="J238" s="117" t="s">
        <v>53</v>
      </c>
      <c r="K238" s="169"/>
      <c r="L238" s="126">
        <v>5</v>
      </c>
      <c r="M238" s="126">
        <v>10</v>
      </c>
      <c r="N238" s="970"/>
    </row>
    <row r="239" spans="1:14" s="3" customFormat="1" ht="9.75" customHeight="1" x14ac:dyDescent="0.25">
      <c r="A239" s="975"/>
      <c r="B239" s="978"/>
      <c r="C239" s="981"/>
      <c r="D239" s="984"/>
      <c r="E239" s="967"/>
      <c r="F239" s="968"/>
      <c r="G239" s="188" t="s">
        <v>313</v>
      </c>
      <c r="H239" s="169" t="s">
        <v>113</v>
      </c>
      <c r="I239" s="190"/>
      <c r="J239" s="117" t="s">
        <v>53</v>
      </c>
      <c r="K239" s="191"/>
      <c r="L239" s="126">
        <v>15</v>
      </c>
      <c r="M239" s="126">
        <v>50</v>
      </c>
      <c r="N239" s="970"/>
    </row>
    <row r="240" spans="1:14" s="3" customFormat="1" ht="9.75" customHeight="1" x14ac:dyDescent="0.25">
      <c r="A240" s="975"/>
      <c r="B240" s="978"/>
      <c r="C240" s="981"/>
      <c r="D240" s="984"/>
      <c r="E240" s="967"/>
      <c r="F240" s="968"/>
      <c r="G240" s="187" t="s">
        <v>167</v>
      </c>
      <c r="H240" s="169" t="s">
        <v>113</v>
      </c>
      <c r="I240" s="190"/>
      <c r="J240" s="117" t="s">
        <v>53</v>
      </c>
      <c r="K240" s="191"/>
      <c r="L240" s="126">
        <v>10</v>
      </c>
      <c r="M240" s="126">
        <v>20</v>
      </c>
      <c r="N240" s="970"/>
    </row>
    <row r="241" spans="1:14" s="3" customFormat="1" ht="9.75" customHeight="1" x14ac:dyDescent="0.25">
      <c r="A241" s="975"/>
      <c r="B241" s="978"/>
      <c r="C241" s="981"/>
      <c r="D241" s="984"/>
      <c r="E241" s="967"/>
      <c r="F241" s="968"/>
      <c r="G241" s="189" t="s">
        <v>315</v>
      </c>
      <c r="H241" s="169" t="s">
        <v>113</v>
      </c>
      <c r="I241" s="190"/>
      <c r="J241" s="117" t="s">
        <v>53</v>
      </c>
      <c r="K241" s="191"/>
      <c r="L241" s="126">
        <v>10</v>
      </c>
      <c r="M241" s="126">
        <v>10</v>
      </c>
      <c r="N241" s="970"/>
    </row>
    <row r="242" spans="1:14" s="3" customFormat="1" ht="9.75" customHeight="1" x14ac:dyDescent="0.25">
      <c r="A242" s="975"/>
      <c r="B242" s="978"/>
      <c r="C242" s="981"/>
      <c r="D242" s="984"/>
      <c r="E242" s="967"/>
      <c r="F242" s="968"/>
      <c r="G242" s="188" t="s">
        <v>168</v>
      </c>
      <c r="H242" s="169" t="s">
        <v>113</v>
      </c>
      <c r="I242" s="190"/>
      <c r="J242" s="117" t="s">
        <v>53</v>
      </c>
      <c r="K242" s="191"/>
      <c r="L242" s="126">
        <v>5</v>
      </c>
      <c r="M242" s="126">
        <v>10</v>
      </c>
      <c r="N242" s="970"/>
    </row>
    <row r="243" spans="1:14" s="3" customFormat="1" ht="9.75" customHeight="1" x14ac:dyDescent="0.25">
      <c r="A243" s="975"/>
      <c r="B243" s="978"/>
      <c r="C243" s="981"/>
      <c r="D243" s="984"/>
      <c r="E243" s="967"/>
      <c r="F243" s="968"/>
      <c r="G243" s="187" t="s">
        <v>169</v>
      </c>
      <c r="H243" s="169" t="s">
        <v>113</v>
      </c>
      <c r="I243" s="192"/>
      <c r="J243" s="117" t="s">
        <v>53</v>
      </c>
      <c r="K243" s="193"/>
      <c r="L243" s="126">
        <v>2</v>
      </c>
      <c r="M243" s="126">
        <v>20</v>
      </c>
      <c r="N243" s="970"/>
    </row>
    <row r="244" spans="1:14" s="3" customFormat="1" ht="9.75" customHeight="1" x14ac:dyDescent="0.25">
      <c r="A244" s="975"/>
      <c r="B244" s="978"/>
      <c r="C244" s="981"/>
      <c r="D244" s="984"/>
      <c r="E244" s="967"/>
      <c r="F244" s="968"/>
      <c r="G244" s="189" t="s">
        <v>170</v>
      </c>
      <c r="H244" s="169" t="s">
        <v>113</v>
      </c>
      <c r="I244" s="194"/>
      <c r="J244" s="117" t="s">
        <v>53</v>
      </c>
      <c r="K244" s="195"/>
      <c r="L244" s="126">
        <v>2</v>
      </c>
      <c r="M244" s="800">
        <v>20</v>
      </c>
      <c r="N244" s="970"/>
    </row>
    <row r="245" spans="1:14" s="3" customFormat="1" ht="9.75" customHeight="1" x14ac:dyDescent="0.25">
      <c r="A245" s="975"/>
      <c r="B245" s="978"/>
      <c r="C245" s="981"/>
      <c r="D245" s="984"/>
      <c r="E245" s="967"/>
      <c r="F245" s="968"/>
      <c r="G245" s="188" t="s">
        <v>171</v>
      </c>
      <c r="H245" s="169" t="s">
        <v>113</v>
      </c>
      <c r="I245" s="190"/>
      <c r="J245" s="117" t="s">
        <v>53</v>
      </c>
      <c r="K245" s="193"/>
      <c r="L245" s="126">
        <v>10</v>
      </c>
      <c r="M245" s="126">
        <v>50</v>
      </c>
      <c r="N245" s="970"/>
    </row>
    <row r="246" spans="1:14" s="3" customFormat="1" ht="9.75" customHeight="1" x14ac:dyDescent="0.25">
      <c r="A246" s="975"/>
      <c r="B246" s="978"/>
      <c r="C246" s="981"/>
      <c r="D246" s="984"/>
      <c r="E246" s="967"/>
      <c r="F246" s="968"/>
      <c r="G246" s="189" t="s">
        <v>172</v>
      </c>
      <c r="H246" s="169" t="s">
        <v>113</v>
      </c>
      <c r="I246" s="190"/>
      <c r="J246" s="117" t="s">
        <v>53</v>
      </c>
      <c r="K246" s="193"/>
      <c r="L246" s="126">
        <v>15</v>
      </c>
      <c r="M246" s="126">
        <v>100</v>
      </c>
      <c r="N246" s="970"/>
    </row>
    <row r="247" spans="1:14" s="3" customFormat="1" ht="9.75" customHeight="1" x14ac:dyDescent="0.25">
      <c r="A247" s="975"/>
      <c r="B247" s="978"/>
      <c r="C247" s="981"/>
      <c r="D247" s="984"/>
      <c r="E247" s="967"/>
      <c r="F247" s="968"/>
      <c r="G247" s="189" t="s">
        <v>173</v>
      </c>
      <c r="H247" s="169" t="s">
        <v>113</v>
      </c>
      <c r="I247" s="190"/>
      <c r="J247" s="117" t="s">
        <v>53</v>
      </c>
      <c r="K247" s="193"/>
      <c r="L247" s="126">
        <v>2</v>
      </c>
      <c r="M247" s="126">
        <v>10</v>
      </c>
      <c r="N247" s="970"/>
    </row>
    <row r="248" spans="1:14" s="3" customFormat="1" ht="9.75" customHeight="1" x14ac:dyDescent="0.25">
      <c r="A248" s="975"/>
      <c r="B248" s="978"/>
      <c r="C248" s="981"/>
      <c r="D248" s="984"/>
      <c r="E248" s="967"/>
      <c r="F248" s="968"/>
      <c r="G248" s="189" t="s">
        <v>378</v>
      </c>
      <c r="H248" s="169" t="s">
        <v>113</v>
      </c>
      <c r="I248" s="772"/>
      <c r="J248" s="139" t="s">
        <v>53</v>
      </c>
      <c r="K248" s="831"/>
      <c r="L248" s="139">
        <v>5</v>
      </c>
      <c r="M248" s="139">
        <v>10</v>
      </c>
      <c r="N248" s="970"/>
    </row>
    <row r="249" spans="1:14" s="3" customFormat="1" ht="9.75" customHeight="1" x14ac:dyDescent="0.25">
      <c r="A249" s="975"/>
      <c r="B249" s="978"/>
      <c r="C249" s="981"/>
      <c r="D249" s="984"/>
      <c r="E249" s="963"/>
      <c r="F249" s="964"/>
      <c r="G249" s="189" t="s">
        <v>379</v>
      </c>
      <c r="H249" s="169" t="s">
        <v>113</v>
      </c>
      <c r="I249" s="772"/>
      <c r="J249" s="139" t="s">
        <v>53</v>
      </c>
      <c r="K249" s="831"/>
      <c r="L249" s="139">
        <v>5</v>
      </c>
      <c r="M249" s="139">
        <v>10</v>
      </c>
      <c r="N249" s="970"/>
    </row>
    <row r="250" spans="1:14" s="3" customFormat="1" ht="9.75" customHeight="1" x14ac:dyDescent="0.25">
      <c r="A250" s="976"/>
      <c r="B250" s="979"/>
      <c r="C250" s="982"/>
      <c r="D250" s="985"/>
      <c r="E250" s="972"/>
      <c r="F250" s="973"/>
      <c r="G250" s="196"/>
      <c r="H250" s="169"/>
      <c r="I250" s="190"/>
      <c r="J250" s="117"/>
      <c r="K250" s="193"/>
      <c r="L250" s="126"/>
      <c r="M250" s="126"/>
      <c r="N250" s="971"/>
    </row>
    <row r="251" spans="1:14" s="3" customFormat="1" ht="9.75" customHeight="1" x14ac:dyDescent="0.25">
      <c r="A251" s="974" t="s">
        <v>114</v>
      </c>
      <c r="B251" s="977" t="s">
        <v>115</v>
      </c>
      <c r="C251" s="980"/>
      <c r="D251" s="983">
        <v>300</v>
      </c>
      <c r="E251" s="986"/>
      <c r="F251" s="987"/>
      <c r="G251" s="794"/>
      <c r="H251" s="197"/>
      <c r="I251" s="116"/>
      <c r="J251" s="123"/>
      <c r="K251" s="116"/>
      <c r="L251" s="116"/>
      <c r="M251" s="116"/>
      <c r="N251" s="174"/>
    </row>
    <row r="252" spans="1:14" s="3" customFormat="1" ht="9.75" customHeight="1" x14ac:dyDescent="0.25">
      <c r="A252" s="975"/>
      <c r="B252" s="978"/>
      <c r="C252" s="981"/>
      <c r="D252" s="984"/>
      <c r="E252" s="961">
        <v>200</v>
      </c>
      <c r="F252" s="962"/>
      <c r="G252" s="119" t="s">
        <v>304</v>
      </c>
      <c r="H252" s="117" t="s">
        <v>70</v>
      </c>
      <c r="I252" s="169"/>
      <c r="J252" s="117" t="s">
        <v>116</v>
      </c>
      <c r="K252" s="169"/>
      <c r="L252" s="117">
        <v>50</v>
      </c>
      <c r="M252" s="169" t="s">
        <v>338</v>
      </c>
      <c r="N252" s="969" t="s">
        <v>34</v>
      </c>
    </row>
    <row r="253" spans="1:14" s="3" customFormat="1" ht="9.75" customHeight="1" x14ac:dyDescent="0.25">
      <c r="A253" s="975"/>
      <c r="B253" s="978"/>
      <c r="C253" s="981"/>
      <c r="D253" s="984"/>
      <c r="E253" s="963"/>
      <c r="F253" s="964"/>
      <c r="G253" s="119" t="s">
        <v>306</v>
      </c>
      <c r="H253" s="117" t="s">
        <v>70</v>
      </c>
      <c r="I253" s="169"/>
      <c r="J253" s="117" t="s">
        <v>116</v>
      </c>
      <c r="K253" s="169"/>
      <c r="L253" s="117">
        <v>100</v>
      </c>
      <c r="M253" s="169" t="s">
        <v>335</v>
      </c>
      <c r="N253" s="970"/>
    </row>
    <row r="254" spans="1:14" s="3" customFormat="1" ht="9.75" customHeight="1" x14ac:dyDescent="0.25">
      <c r="A254" s="975"/>
      <c r="B254" s="978"/>
      <c r="C254" s="981"/>
      <c r="D254" s="984"/>
      <c r="E254" s="961">
        <v>100</v>
      </c>
      <c r="F254" s="962"/>
      <c r="G254" s="119" t="s">
        <v>305</v>
      </c>
      <c r="H254" s="117" t="s">
        <v>70</v>
      </c>
      <c r="I254" s="169"/>
      <c r="J254" s="117" t="s">
        <v>116</v>
      </c>
      <c r="K254" s="169"/>
      <c r="L254" s="117">
        <v>10</v>
      </c>
      <c r="M254" s="169" t="s">
        <v>357</v>
      </c>
      <c r="N254" s="970"/>
    </row>
    <row r="255" spans="1:14" s="3" customFormat="1" ht="9.75" customHeight="1" x14ac:dyDescent="0.25">
      <c r="A255" s="975"/>
      <c r="B255" s="978"/>
      <c r="C255" s="981"/>
      <c r="D255" s="984"/>
      <c r="E255" s="963"/>
      <c r="F255" s="964"/>
      <c r="G255" s="119" t="s">
        <v>307</v>
      </c>
      <c r="H255" s="117" t="s">
        <v>70</v>
      </c>
      <c r="I255" s="169"/>
      <c r="J255" s="117" t="s">
        <v>116</v>
      </c>
      <c r="K255" s="169"/>
      <c r="L255" s="117">
        <v>160</v>
      </c>
      <c r="M255" s="169" t="s">
        <v>358</v>
      </c>
      <c r="N255" s="988"/>
    </row>
    <row r="256" spans="1:14" s="3" customFormat="1" ht="9.75" customHeight="1" x14ac:dyDescent="0.25">
      <c r="A256" s="976"/>
      <c r="B256" s="979"/>
      <c r="C256" s="982"/>
      <c r="D256" s="985"/>
      <c r="E256" s="965"/>
      <c r="F256" s="966"/>
      <c r="G256" s="798"/>
      <c r="H256" s="181"/>
      <c r="I256" s="122"/>
      <c r="J256" s="183"/>
      <c r="K256" s="798"/>
      <c r="L256" s="798"/>
      <c r="M256" s="802"/>
      <c r="N256" s="122"/>
    </row>
    <row r="257" spans="1:13" s="3" customFormat="1" ht="11.25" x14ac:dyDescent="0.25">
      <c r="B257" s="301"/>
      <c r="C257" s="18"/>
      <c r="D257" s="13"/>
      <c r="M257" s="100"/>
    </row>
    <row r="258" spans="1:13" s="3" customFormat="1" ht="12.75" x14ac:dyDescent="0.25">
      <c r="A258" s="424" t="s">
        <v>373</v>
      </c>
      <c r="B258" s="425"/>
      <c r="C258" s="426"/>
      <c r="D258" s="427"/>
      <c r="E258" s="416"/>
      <c r="F258" s="416"/>
      <c r="G258" s="416"/>
      <c r="M258" s="5"/>
    </row>
    <row r="259" spans="1:13" s="3" customFormat="1" ht="12.75" x14ac:dyDescent="0.25">
      <c r="A259" s="424"/>
      <c r="B259" s="425"/>
      <c r="C259" s="426"/>
      <c r="D259" s="427"/>
      <c r="E259" s="416"/>
      <c r="F259" s="416"/>
      <c r="G259" s="416"/>
      <c r="M259" s="5"/>
    </row>
    <row r="260" spans="1:13" s="3" customFormat="1" ht="12.75" x14ac:dyDescent="0.25">
      <c r="A260" s="424"/>
      <c r="B260" s="425"/>
      <c r="C260" s="426"/>
      <c r="D260" s="427"/>
      <c r="E260" s="416"/>
      <c r="F260" s="416"/>
      <c r="G260" s="416"/>
      <c r="M260" s="5"/>
    </row>
    <row r="261" spans="1:13" s="3" customFormat="1" ht="12.75" x14ac:dyDescent="0.25">
      <c r="A261" s="408"/>
      <c r="B261" s="301"/>
      <c r="D261" s="13"/>
      <c r="M261" s="5"/>
    </row>
    <row r="262" spans="1:13" s="3" customFormat="1" ht="11.25" x14ac:dyDescent="0.25">
      <c r="B262" s="301"/>
      <c r="C262" s="18"/>
      <c r="D262" s="13"/>
    </row>
    <row r="263" spans="1:13" s="3" customFormat="1" ht="12" thickBot="1" x14ac:dyDescent="0.3">
      <c r="B263" s="301" t="s">
        <v>119</v>
      </c>
      <c r="C263" s="18"/>
      <c r="D263" s="13"/>
    </row>
    <row r="264" spans="1:13" s="3" customFormat="1" ht="12" thickBot="1" x14ac:dyDescent="0.3">
      <c r="B264" s="301"/>
      <c r="C264" s="198">
        <f>SUM(C15:C256)+SUM(D15:D56)</f>
        <v>10553.008</v>
      </c>
      <c r="D264" s="13"/>
    </row>
    <row r="265" spans="1:13" s="3" customFormat="1" ht="11.25" x14ac:dyDescent="0.25">
      <c r="B265" s="301"/>
      <c r="C265" s="2"/>
    </row>
    <row r="266" spans="1:13" s="3" customFormat="1" ht="11.25" x14ac:dyDescent="0.25">
      <c r="B266" s="301"/>
      <c r="C266" s="2"/>
    </row>
    <row r="267" spans="1:13" s="3" customFormat="1" ht="11.25" x14ac:dyDescent="0.25">
      <c r="B267" s="301"/>
      <c r="C267" s="2"/>
    </row>
    <row r="268" spans="1:13" s="3" customFormat="1" ht="11.25" x14ac:dyDescent="0.25">
      <c r="B268" s="301"/>
      <c r="C268" s="2"/>
    </row>
    <row r="269" spans="1:13" s="3" customFormat="1" ht="11.25" x14ac:dyDescent="0.25">
      <c r="B269" s="301"/>
      <c r="C269" s="2"/>
    </row>
    <row r="270" spans="1:13" s="3" customFormat="1" ht="11.25" x14ac:dyDescent="0.25">
      <c r="B270" s="301"/>
      <c r="C270" s="2"/>
    </row>
    <row r="271" spans="1:13" s="3" customFormat="1" ht="11.25" x14ac:dyDescent="0.25">
      <c r="B271" s="301"/>
      <c r="C271" s="2"/>
    </row>
    <row r="272" spans="1:13" s="3" customFormat="1" ht="11.25" x14ac:dyDescent="0.25">
      <c r="B272" s="301"/>
      <c r="C272" s="2"/>
    </row>
    <row r="273" spans="2:3" s="3" customFormat="1" ht="11.25" x14ac:dyDescent="0.25">
      <c r="B273" s="301"/>
      <c r="C273" s="2"/>
    </row>
    <row r="274" spans="2:3" s="3" customFormat="1" ht="11.25" x14ac:dyDescent="0.25">
      <c r="B274" s="301"/>
      <c r="C274" s="2"/>
    </row>
    <row r="275" spans="2:3" s="3" customFormat="1" ht="11.25" x14ac:dyDescent="0.25">
      <c r="B275" s="301"/>
      <c r="C275" s="2"/>
    </row>
    <row r="276" spans="2:3" s="3" customFormat="1" ht="11.25" x14ac:dyDescent="0.25">
      <c r="B276" s="301"/>
      <c r="C276" s="2"/>
    </row>
    <row r="277" spans="2:3" s="3" customFormat="1" ht="11.25" x14ac:dyDescent="0.25">
      <c r="B277" s="301"/>
      <c r="C277" s="2"/>
    </row>
    <row r="278" spans="2:3" s="3" customFormat="1" ht="11.25" x14ac:dyDescent="0.25">
      <c r="B278" s="301"/>
      <c r="C278" s="2"/>
    </row>
    <row r="279" spans="2:3" s="3" customFormat="1" ht="11.25" x14ac:dyDescent="0.25">
      <c r="B279" s="301"/>
      <c r="C279" s="2"/>
    </row>
    <row r="280" spans="2:3" s="3" customFormat="1" ht="11.25" x14ac:dyDescent="0.25">
      <c r="B280" s="301"/>
      <c r="C280" s="2"/>
    </row>
    <row r="281" spans="2:3" s="3" customFormat="1" ht="11.25" x14ac:dyDescent="0.25">
      <c r="B281" s="301"/>
      <c r="C281" s="2"/>
    </row>
    <row r="282" spans="2:3" s="3" customFormat="1" ht="11.25" x14ac:dyDescent="0.25">
      <c r="B282" s="301"/>
      <c r="C282" s="2"/>
    </row>
    <row r="283" spans="2:3" s="3" customFormat="1" ht="11.25" x14ac:dyDescent="0.25">
      <c r="B283" s="301"/>
      <c r="C283" s="2"/>
    </row>
    <row r="284" spans="2:3" s="3" customFormat="1" ht="11.25" x14ac:dyDescent="0.25">
      <c r="B284" s="301"/>
      <c r="C284" s="2"/>
    </row>
    <row r="285" spans="2:3" s="3" customFormat="1" ht="11.25" x14ac:dyDescent="0.25">
      <c r="B285" s="301"/>
      <c r="C285" s="2"/>
    </row>
    <row r="286" spans="2:3" s="3" customFormat="1" ht="11.25" x14ac:dyDescent="0.25">
      <c r="B286" s="301"/>
      <c r="C286" s="2"/>
    </row>
    <row r="287" spans="2:3" s="3" customFormat="1" ht="11.25" x14ac:dyDescent="0.25">
      <c r="B287" s="301"/>
      <c r="C287" s="2"/>
    </row>
    <row r="288" spans="2:3" s="3" customFormat="1" ht="11.25" x14ac:dyDescent="0.25">
      <c r="B288" s="301"/>
      <c r="C288" s="2"/>
    </row>
  </sheetData>
  <sheetProtection password="E82B" sheet="1" objects="1" scenarios="1"/>
  <protectedRanges>
    <protectedRange sqref="H3" name="Range2"/>
    <protectedRange password="CDC0" sqref="C3:D4 G9:H9 F56:F74 H6 J6 E202:F202 G58:G61 M203:M221 G49:G53 G55 G147:G148 M250:N250 G190:G191 E190 G251:M256 E176:E177 G154:H160 L154:M160 N77 I112:N112 N15 N176:N186 N204:N212 N240:N241 N254:N256 N251:N252 N105 E77 E106 G104:G106 N79:N86 L162:M165 H161 H46:H53 N51:N53 I46:L54 H104 H106:H109 N24:N31 K104:M104 N154:N156 E131:E132 E127:F130 H44:L45 G44:G47 N40:N49 E135:E141 E151:E157 N151 H146:N148 N159:N165 E159:E166 N167:N174 E179:F187 N114:N123 N126:N130 G145:N145 G138:N138 G139:K144 M143 M139:N142 G193:G195 C6:D7 L106:M106 E192:E195 F190:F195 D190:D197 D199:K199 E110:E123 E125:E126 N215:N238 G152:N153 D198:J198 G226:L226 G232:L232 K227:L231 D188:N189 E196:G197 I196:J197 G169:M169 H190:J195 G63:G74 H57:H73 K57:K74 J57:J73 G233:I236 G227:I231 G111:H125 H237:I237 M144:N144 F131:F165 E143:E149 M149:N149 L190:N199 I113:I125 J113:N113 J114:M125 I105:J109 I100:I103 D226:F256 N243:N249 I57:I74 G172:M187 K170:M171 G170:I171 E168:E174 F167:F177 G132:N136 M223:M249 K233:K250 G238:I250 H110:J110 M44:M54 L57:N73 L107:N110 N17:N22 D203:D225 F203:L203 E206:E208 E210:E225 E203:E204 F77:F126 D77:D178 E79:E103 N88:N101 G128:H130 G149:K151 N33:N38 F15:F40 F224:L225 F204:H223 G162:H168 I127:J129 K128 M128 K166:M168 I154:K165 G15:M42" name="Range1"/>
    <protectedRange sqref="L150:M151 L149" name="Range1_3_1"/>
    <protectedRange sqref="J227:J231 J170:J171 J233:J250" name="Range1_4"/>
    <protectedRange password="CDC0" sqref="G107:G110" name="Range1_3"/>
    <protectedRange sqref="L233:L250" name="Range1_5"/>
    <protectedRange password="CDC0" sqref="I104:J104" name="Range1_7_1"/>
    <protectedRange password="CDC0" sqref="G79 G78:H78 K94:K96 G100:H101 H102:H103 K78:M83 K85:M87 M88 K90:M93 K100:M103 K105:K109 K97:M98 M94:M96 G90:G96 G85:G87 H79:H98" name="Range1_6"/>
    <protectedRange password="CDC0" sqref="J100:J103 K110 I78:J99" name="Range1_7_1_3"/>
    <protectedRange password="CDC0" sqref="P114:P117" name="Range1_1"/>
    <protectedRange password="CDC0" sqref="G237" name="Range1_11"/>
    <protectedRange sqref="L139:L144" name="Range1_2_1"/>
    <protectedRange sqref="I166:J168" name="Range1_3_2"/>
    <protectedRange sqref="I204:L223" name="Range1_3_3"/>
  </protectedRanges>
  <mergeCells count="216">
    <mergeCell ref="G7:J7"/>
    <mergeCell ref="A8:B8"/>
    <mergeCell ref="C8:F8"/>
    <mergeCell ref="A3:B3"/>
    <mergeCell ref="C3:E3"/>
    <mergeCell ref="A4:B4"/>
    <mergeCell ref="C4:E4"/>
    <mergeCell ref="A5:B5"/>
    <mergeCell ref="C5:D5"/>
    <mergeCell ref="A9:B9"/>
    <mergeCell ref="C9:F9"/>
    <mergeCell ref="A10:B10"/>
    <mergeCell ref="C10:F10"/>
    <mergeCell ref="A12:B14"/>
    <mergeCell ref="C12:F12"/>
    <mergeCell ref="A6:B6"/>
    <mergeCell ref="C6:D6"/>
    <mergeCell ref="A7:B7"/>
    <mergeCell ref="C7:D7"/>
    <mergeCell ref="M12:M14"/>
    <mergeCell ref="N12:N14"/>
    <mergeCell ref="A15:A20"/>
    <mergeCell ref="B15:B20"/>
    <mergeCell ref="C15:C20"/>
    <mergeCell ref="D15:D20"/>
    <mergeCell ref="E15:E20"/>
    <mergeCell ref="F15:F17"/>
    <mergeCell ref="N15:N17"/>
    <mergeCell ref="G12:G14"/>
    <mergeCell ref="H12:H14"/>
    <mergeCell ref="I12:I14"/>
    <mergeCell ref="J12:J14"/>
    <mergeCell ref="K12:K14"/>
    <mergeCell ref="L12:L14"/>
    <mergeCell ref="A37:A40"/>
    <mergeCell ref="B37:B40"/>
    <mergeCell ref="C37:C40"/>
    <mergeCell ref="D37:D40"/>
    <mergeCell ref="E37:E40"/>
    <mergeCell ref="F37:F40"/>
    <mergeCell ref="N22:N26"/>
    <mergeCell ref="A28:A36"/>
    <mergeCell ref="B28:B36"/>
    <mergeCell ref="C28:C36"/>
    <mergeCell ref="D28:D36"/>
    <mergeCell ref="E28:E36"/>
    <mergeCell ref="F28:F36"/>
    <mergeCell ref="N30:N32"/>
    <mergeCell ref="A21:A27"/>
    <mergeCell ref="B21:B27"/>
    <mergeCell ref="C21:C27"/>
    <mergeCell ref="D21:D27"/>
    <mergeCell ref="E21:E27"/>
    <mergeCell ref="F21:F27"/>
    <mergeCell ref="L75:L76"/>
    <mergeCell ref="N44:N54"/>
    <mergeCell ref="A56:A74"/>
    <mergeCell ref="I56:N56"/>
    <mergeCell ref="B58:B74"/>
    <mergeCell ref="C58:C74"/>
    <mergeCell ref="D58:D74"/>
    <mergeCell ref="E58:E74"/>
    <mergeCell ref="F58:F63"/>
    <mergeCell ref="N58:N62"/>
    <mergeCell ref="F64:F74"/>
    <mergeCell ref="A41:A55"/>
    <mergeCell ref="B41:B55"/>
    <mergeCell ref="C41:C55"/>
    <mergeCell ref="D41:D55"/>
    <mergeCell ref="E41:E55"/>
    <mergeCell ref="F41:F55"/>
    <mergeCell ref="N65:N71"/>
    <mergeCell ref="N113:N120"/>
    <mergeCell ref="E122:F122"/>
    <mergeCell ref="E123:F124"/>
    <mergeCell ref="N123:N124"/>
    <mergeCell ref="A125:B125"/>
    <mergeCell ref="E125:M125"/>
    <mergeCell ref="M75:M76"/>
    <mergeCell ref="N75:N76"/>
    <mergeCell ref="A77:A124"/>
    <mergeCell ref="B77:B124"/>
    <mergeCell ref="C77:C124"/>
    <mergeCell ref="D77:D124"/>
    <mergeCell ref="E77:F99"/>
    <mergeCell ref="N77:N108"/>
    <mergeCell ref="E100:F111"/>
    <mergeCell ref="E112:F121"/>
    <mergeCell ref="A75:B76"/>
    <mergeCell ref="C75:D75"/>
    <mergeCell ref="E75:F76"/>
    <mergeCell ref="G75:G76"/>
    <mergeCell ref="H75:H76"/>
    <mergeCell ref="I75:I76"/>
    <mergeCell ref="J75:J76"/>
    <mergeCell ref="K75:K76"/>
    <mergeCell ref="A126:A146"/>
    <mergeCell ref="B126:B146"/>
    <mergeCell ref="C126:C146"/>
    <mergeCell ref="D126:D146"/>
    <mergeCell ref="E126:F126"/>
    <mergeCell ref="E127:F129"/>
    <mergeCell ref="E138:F145"/>
    <mergeCell ref="N138:N145"/>
    <mergeCell ref="E146:F146"/>
    <mergeCell ref="N149:N152"/>
    <mergeCell ref="E152:F152"/>
    <mergeCell ref="E153:F153"/>
    <mergeCell ref="N127:N128"/>
    <mergeCell ref="E130:F130"/>
    <mergeCell ref="E131:F131"/>
    <mergeCell ref="E132:F136"/>
    <mergeCell ref="N132:N136"/>
    <mergeCell ref="E137:F137"/>
    <mergeCell ref="E170:F171"/>
    <mergeCell ref="E172:F172"/>
    <mergeCell ref="A147:A153"/>
    <mergeCell ref="B147:B153"/>
    <mergeCell ref="C147:C153"/>
    <mergeCell ref="D147:D153"/>
    <mergeCell ref="E147:F147"/>
    <mergeCell ref="E148:F148"/>
    <mergeCell ref="E149:F151"/>
    <mergeCell ref="A173:A177"/>
    <mergeCell ref="B173:B177"/>
    <mergeCell ref="C173:C177"/>
    <mergeCell ref="D173:D177"/>
    <mergeCell ref="E173:F177"/>
    <mergeCell ref="N156:N161"/>
    <mergeCell ref="E162:F162"/>
    <mergeCell ref="E163:F163"/>
    <mergeCell ref="B164:B172"/>
    <mergeCell ref="C164:C172"/>
    <mergeCell ref="D164:D172"/>
    <mergeCell ref="E164:F164"/>
    <mergeCell ref="E165:F165"/>
    <mergeCell ref="E166:F168"/>
    <mergeCell ref="N166:N171"/>
    <mergeCell ref="N173:N177"/>
    <mergeCell ref="A154:A172"/>
    <mergeCell ref="B154:B163"/>
    <mergeCell ref="C154:C163"/>
    <mergeCell ref="D154:D163"/>
    <mergeCell ref="E154:F154"/>
    <mergeCell ref="E155:F155"/>
    <mergeCell ref="E156:F161"/>
    <mergeCell ref="E169:F169"/>
    <mergeCell ref="N190:N194"/>
    <mergeCell ref="E195:F195"/>
    <mergeCell ref="E196:F196"/>
    <mergeCell ref="E197:F197"/>
    <mergeCell ref="E198:F199"/>
    <mergeCell ref="N198:N199"/>
    <mergeCell ref="E186:F186"/>
    <mergeCell ref="E187:F187"/>
    <mergeCell ref="A188:A199"/>
    <mergeCell ref="B188:B199"/>
    <mergeCell ref="C188:C199"/>
    <mergeCell ref="D188:D199"/>
    <mergeCell ref="E188:F188"/>
    <mergeCell ref="E189:F189"/>
    <mergeCell ref="E190:F194"/>
    <mergeCell ref="A178:A187"/>
    <mergeCell ref="B178:B187"/>
    <mergeCell ref="C178:C187"/>
    <mergeCell ref="D178:D187"/>
    <mergeCell ref="E178:F178"/>
    <mergeCell ref="E179:F179"/>
    <mergeCell ref="E180:F180"/>
    <mergeCell ref="E181:F185"/>
    <mergeCell ref="N181:N185"/>
    <mergeCell ref="J200:J202"/>
    <mergeCell ref="K200:K202"/>
    <mergeCell ref="L200:L202"/>
    <mergeCell ref="M200:M202"/>
    <mergeCell ref="N200:N202"/>
    <mergeCell ref="C201:C202"/>
    <mergeCell ref="D201:D202"/>
    <mergeCell ref="A200:B202"/>
    <mergeCell ref="C200:D200"/>
    <mergeCell ref="E200:F202"/>
    <mergeCell ref="G200:G202"/>
    <mergeCell ref="H200:H202"/>
    <mergeCell ref="I200:I202"/>
    <mergeCell ref="A203:B203"/>
    <mergeCell ref="E203:M203"/>
    <mergeCell ref="A204:A225"/>
    <mergeCell ref="B204:B225"/>
    <mergeCell ref="C204:C225"/>
    <mergeCell ref="D204:D250"/>
    <mergeCell ref="E204:F223"/>
    <mergeCell ref="E230:F230"/>
    <mergeCell ref="E231:F231"/>
    <mergeCell ref="E232:F232"/>
    <mergeCell ref="N204:N223"/>
    <mergeCell ref="E224:F224"/>
    <mergeCell ref="E225:F225"/>
    <mergeCell ref="A226:A250"/>
    <mergeCell ref="B226:B250"/>
    <mergeCell ref="C226:C250"/>
    <mergeCell ref="E226:F226"/>
    <mergeCell ref="E227:F228"/>
    <mergeCell ref="N227:N231"/>
    <mergeCell ref="E229:F229"/>
    <mergeCell ref="E254:F255"/>
    <mergeCell ref="E256:F256"/>
    <mergeCell ref="E233:F249"/>
    <mergeCell ref="N233:N250"/>
    <mergeCell ref="E250:F250"/>
    <mergeCell ref="A251:A256"/>
    <mergeCell ref="B251:B256"/>
    <mergeCell ref="C251:C256"/>
    <mergeCell ref="D251:D256"/>
    <mergeCell ref="E251:F251"/>
    <mergeCell ref="E252:F253"/>
    <mergeCell ref="N252:N255"/>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H8" sqref="H8"/>
    </sheetView>
  </sheetViews>
  <sheetFormatPr baseColWidth="10" defaultColWidth="9.140625" defaultRowHeight="11.25" x14ac:dyDescent="0.2"/>
  <cols>
    <col min="1" max="1" width="3.42578125" style="603" customWidth="1"/>
    <col min="2" max="2" width="23" style="603" customWidth="1"/>
    <col min="3" max="3" width="7.28515625" style="604" customWidth="1"/>
    <col min="4" max="4" width="6.85546875" style="603" customWidth="1"/>
    <col min="5" max="5" width="35.7109375" style="603" customWidth="1"/>
    <col min="6" max="6" width="14.28515625" style="603" customWidth="1"/>
    <col min="7" max="7" width="19.85546875" style="603" customWidth="1"/>
    <col min="8" max="8" width="20.42578125" style="603" customWidth="1"/>
    <col min="9" max="9" width="13" style="603" customWidth="1"/>
    <col min="10" max="10" width="12.42578125" style="603" customWidth="1"/>
    <col min="11" max="11" width="14.28515625" style="603" customWidth="1"/>
    <col min="12" max="12" width="20.7109375" style="603" customWidth="1"/>
    <col min="13" max="16384" width="9.140625" style="603"/>
  </cols>
  <sheetData>
    <row r="1" spans="1:12" ht="12.75" x14ac:dyDescent="0.2">
      <c r="A1" s="702" t="s">
        <v>0</v>
      </c>
      <c r="B1" s="701"/>
    </row>
    <row r="2" spans="1:12" ht="9.75" customHeight="1" x14ac:dyDescent="0.2"/>
    <row r="3" spans="1:12" ht="12.75" customHeight="1" x14ac:dyDescent="0.2">
      <c r="A3" s="1435" t="s">
        <v>1</v>
      </c>
      <c r="B3" s="1436"/>
      <c r="C3" s="1620" t="s">
        <v>435</v>
      </c>
      <c r="D3" s="1621"/>
      <c r="E3" s="1622"/>
      <c r="G3" s="700" t="s">
        <v>3</v>
      </c>
      <c r="H3" s="739">
        <v>44635</v>
      </c>
    </row>
    <row r="4" spans="1:12" ht="12.75" customHeight="1" x14ac:dyDescent="0.2">
      <c r="A4" s="1435" t="s">
        <v>436</v>
      </c>
      <c r="B4" s="1436"/>
      <c r="C4" s="1623" t="s">
        <v>437</v>
      </c>
      <c r="D4" s="1624"/>
      <c r="E4" s="1625"/>
      <c r="G4" s="740"/>
      <c r="H4" s="741"/>
    </row>
    <row r="5" spans="1:12" ht="12.75" customHeight="1" x14ac:dyDescent="0.2">
      <c r="A5" s="1437" t="s">
        <v>4</v>
      </c>
      <c r="B5" s="1438"/>
      <c r="C5" s="1620">
        <v>2022</v>
      </c>
      <c r="D5" s="1621"/>
      <c r="E5" s="1626"/>
      <c r="F5" s="694"/>
      <c r="G5" s="694"/>
    </row>
    <row r="6" spans="1:12" ht="12.75" customHeight="1" x14ac:dyDescent="0.2">
      <c r="A6" s="1435" t="s">
        <v>438</v>
      </c>
      <c r="B6" s="1436"/>
      <c r="C6" s="1620" t="s">
        <v>456</v>
      </c>
      <c r="D6" s="1627"/>
      <c r="E6" s="1626"/>
      <c r="F6" s="694"/>
      <c r="G6" s="694"/>
    </row>
    <row r="7" spans="1:12" ht="12.75" customHeight="1" x14ac:dyDescent="0.2">
      <c r="A7" s="1435" t="s">
        <v>440</v>
      </c>
      <c r="B7" s="1436"/>
      <c r="C7" s="1628" t="s">
        <v>441</v>
      </c>
      <c r="D7" s="1629"/>
      <c r="E7" s="698"/>
      <c r="F7" s="694"/>
      <c r="G7" s="694"/>
      <c r="I7" s="692"/>
      <c r="J7" s="692"/>
    </row>
    <row r="8" spans="1:12" ht="12.75" customHeight="1" thickBot="1" x14ac:dyDescent="0.25">
      <c r="A8" s="697"/>
      <c r="B8" s="696"/>
      <c r="C8" s="1455"/>
      <c r="D8" s="1455"/>
      <c r="E8" s="695"/>
      <c r="F8" s="694"/>
      <c r="G8" s="693"/>
      <c r="I8" s="692"/>
      <c r="J8" s="692"/>
    </row>
    <row r="9" spans="1:12" ht="43.5" customHeight="1" thickBot="1" x14ac:dyDescent="0.25">
      <c r="A9" s="1444" t="s">
        <v>442</v>
      </c>
      <c r="B9" s="1448"/>
      <c r="C9" s="1591">
        <v>0</v>
      </c>
      <c r="D9" s="1592"/>
      <c r="E9" s="742" t="s">
        <v>443</v>
      </c>
    </row>
    <row r="10" spans="1:12" ht="20.25" customHeight="1" thickBot="1" x14ac:dyDescent="0.25">
      <c r="A10" s="1444" t="s">
        <v>9</v>
      </c>
      <c r="B10" s="1436"/>
      <c r="C10" s="1618" t="s">
        <v>10</v>
      </c>
      <c r="D10" s="1619"/>
    </row>
    <row r="11" spans="1:12" ht="14.25" customHeight="1" thickBot="1" x14ac:dyDescent="0.25">
      <c r="A11" s="1444" t="s">
        <v>13</v>
      </c>
      <c r="B11" s="1445"/>
      <c r="C11" s="1499">
        <f>IF(C9&lt;=1500,(5),C9/300)</f>
        <v>5</v>
      </c>
      <c r="D11" s="1500"/>
    </row>
    <row r="12" spans="1:12" ht="14.25" customHeight="1" thickBot="1" x14ac:dyDescent="0.25">
      <c r="A12" s="1444" t="s">
        <v>14</v>
      </c>
      <c r="B12" s="1445"/>
      <c r="C12" s="1446">
        <v>5</v>
      </c>
      <c r="D12" s="1447"/>
      <c r="E12" s="742" t="s">
        <v>444</v>
      </c>
      <c r="F12" s="743" t="s">
        <v>445</v>
      </c>
      <c r="G12" s="744"/>
      <c r="H12" s="699"/>
    </row>
    <row r="13" spans="1:12" ht="9.75" customHeight="1" x14ac:dyDescent="0.2">
      <c r="B13" s="681"/>
      <c r="C13" s="680"/>
      <c r="D13" s="608"/>
      <c r="E13" s="679"/>
      <c r="F13" s="679"/>
    </row>
    <row r="14" spans="1:12" ht="26.25" customHeight="1" x14ac:dyDescent="0.2">
      <c r="A14" s="1503" t="s">
        <v>15</v>
      </c>
      <c r="B14" s="1504"/>
      <c r="C14" s="1429" t="s">
        <v>390</v>
      </c>
      <c r="D14" s="1507"/>
      <c r="E14" s="1427" t="s">
        <v>16</v>
      </c>
      <c r="F14" s="1427" t="s">
        <v>17</v>
      </c>
      <c r="G14" s="1427" t="s">
        <v>18</v>
      </c>
      <c r="H14" s="1427" t="s">
        <v>19</v>
      </c>
      <c r="I14" s="1427" t="s">
        <v>446</v>
      </c>
      <c r="J14" s="1427" t="s">
        <v>447</v>
      </c>
      <c r="K14" s="1427" t="s">
        <v>448</v>
      </c>
      <c r="L14" s="1466" t="s">
        <v>131</v>
      </c>
    </row>
    <row r="15" spans="1:12" ht="23.25" customHeight="1" x14ac:dyDescent="0.2">
      <c r="A15" s="1505"/>
      <c r="B15" s="1506"/>
      <c r="C15" s="678" t="s">
        <v>27</v>
      </c>
      <c r="D15" s="628" t="s">
        <v>14</v>
      </c>
      <c r="E15" s="1428"/>
      <c r="F15" s="1468"/>
      <c r="G15" s="1428"/>
      <c r="H15" s="1428"/>
      <c r="I15" s="1428"/>
      <c r="J15" s="1428"/>
      <c r="K15" s="1428"/>
      <c r="L15" s="1467"/>
    </row>
    <row r="16" spans="1:12" ht="19.5" customHeight="1" x14ac:dyDescent="0.2">
      <c r="A16" s="1609" t="s">
        <v>57</v>
      </c>
      <c r="B16" s="674" t="s">
        <v>132</v>
      </c>
      <c r="C16" s="1553">
        <f>C11</f>
        <v>5</v>
      </c>
      <c r="D16" s="1556">
        <f>C12</f>
        <v>5</v>
      </c>
      <c r="E16" s="745" t="s">
        <v>132</v>
      </c>
      <c r="F16" s="746" t="s">
        <v>449</v>
      </c>
      <c r="G16" s="746"/>
      <c r="H16" s="746" t="s">
        <v>450</v>
      </c>
      <c r="I16" s="746"/>
      <c r="J16" s="746">
        <v>0.03</v>
      </c>
      <c r="K16" s="746">
        <v>0.03</v>
      </c>
      <c r="L16" s="746" t="s">
        <v>451</v>
      </c>
    </row>
    <row r="17" spans="1:12" ht="9.75" customHeight="1" x14ac:dyDescent="0.2">
      <c r="A17" s="1610"/>
      <c r="B17" s="1612" t="s">
        <v>196</v>
      </c>
      <c r="C17" s="1554"/>
      <c r="D17" s="1557"/>
      <c r="E17" s="747"/>
      <c r="F17" s="748"/>
      <c r="G17" s="748"/>
      <c r="H17" s="748"/>
      <c r="I17" s="748"/>
      <c r="J17" s="748"/>
      <c r="K17" s="748"/>
      <c r="L17" s="1615" t="s">
        <v>451</v>
      </c>
    </row>
    <row r="18" spans="1:12" ht="9.75" customHeight="1" x14ac:dyDescent="0.2">
      <c r="A18" s="1610"/>
      <c r="B18" s="1613"/>
      <c r="C18" s="1554"/>
      <c r="D18" s="1557"/>
      <c r="E18" s="749" t="s">
        <v>452</v>
      </c>
      <c r="F18" s="750" t="s">
        <v>449</v>
      </c>
      <c r="G18" s="750"/>
      <c r="H18" s="750" t="s">
        <v>450</v>
      </c>
      <c r="I18" s="750"/>
      <c r="J18" s="750">
        <v>0.1</v>
      </c>
      <c r="K18" s="750">
        <v>0.1</v>
      </c>
      <c r="L18" s="1616"/>
    </row>
    <row r="19" spans="1:12" ht="9.75" customHeight="1" x14ac:dyDescent="0.2">
      <c r="A19" s="1610"/>
      <c r="B19" s="1613"/>
      <c r="C19" s="1554"/>
      <c r="D19" s="1557"/>
      <c r="E19" s="749" t="s">
        <v>453</v>
      </c>
      <c r="F19" s="750" t="s">
        <v>449</v>
      </c>
      <c r="G19" s="750"/>
      <c r="H19" s="750" t="s">
        <v>450</v>
      </c>
      <c r="I19" s="750"/>
      <c r="J19" s="750">
        <v>0.1</v>
      </c>
      <c r="K19" s="750">
        <v>0.1</v>
      </c>
      <c r="L19" s="1616"/>
    </row>
    <row r="20" spans="1:12" ht="9.75" customHeight="1" x14ac:dyDescent="0.2">
      <c r="A20" s="1610"/>
      <c r="B20" s="1613"/>
      <c r="C20" s="1554"/>
      <c r="D20" s="1557"/>
      <c r="E20" s="758" t="s">
        <v>454</v>
      </c>
      <c r="F20" s="751" t="s">
        <v>449</v>
      </c>
      <c r="G20" s="751"/>
      <c r="H20" s="751" t="s">
        <v>450</v>
      </c>
      <c r="I20" s="751"/>
      <c r="J20" s="751">
        <v>0.1</v>
      </c>
      <c r="K20" s="751">
        <v>0.1</v>
      </c>
      <c r="L20" s="1616"/>
    </row>
    <row r="21" spans="1:12" ht="9.75" customHeight="1" x14ac:dyDescent="0.2">
      <c r="A21" s="1610"/>
      <c r="B21" s="1613"/>
      <c r="C21" s="1554"/>
      <c r="D21" s="1557"/>
      <c r="E21" s="755" t="s">
        <v>455</v>
      </c>
      <c r="F21" s="752" t="s">
        <v>449</v>
      </c>
      <c r="G21" s="752"/>
      <c r="H21" s="752" t="s">
        <v>450</v>
      </c>
      <c r="I21" s="752"/>
      <c r="J21" s="752">
        <v>0.1</v>
      </c>
      <c r="K21" s="752">
        <v>0.1</v>
      </c>
      <c r="L21" s="1616"/>
    </row>
    <row r="22" spans="1:12" ht="9.75" customHeight="1" x14ac:dyDescent="0.2">
      <c r="A22" s="1610"/>
      <c r="B22" s="1614"/>
      <c r="C22" s="1554"/>
      <c r="D22" s="1557"/>
      <c r="E22" s="756"/>
      <c r="F22" s="754"/>
      <c r="G22" s="754"/>
      <c r="H22" s="754"/>
      <c r="I22" s="754"/>
      <c r="J22" s="754"/>
      <c r="K22" s="754"/>
      <c r="L22" s="1617"/>
    </row>
    <row r="23" spans="1:12" ht="9.75" customHeight="1" x14ac:dyDescent="0.2">
      <c r="A23" s="1610"/>
      <c r="B23" s="1612" t="s">
        <v>133</v>
      </c>
      <c r="C23" s="1554"/>
      <c r="D23" s="1557"/>
      <c r="E23" s="747"/>
      <c r="F23" s="748"/>
      <c r="G23" s="748"/>
      <c r="H23" s="748"/>
      <c r="I23" s="748"/>
      <c r="J23" s="748"/>
      <c r="K23" s="748"/>
      <c r="L23" s="1615" t="s">
        <v>451</v>
      </c>
    </row>
    <row r="24" spans="1:12" ht="9.75" customHeight="1" x14ac:dyDescent="0.2">
      <c r="A24" s="1610"/>
      <c r="B24" s="1613"/>
      <c r="C24" s="1554"/>
      <c r="D24" s="1557"/>
      <c r="E24" s="749" t="s">
        <v>264</v>
      </c>
      <c r="F24" s="750" t="s">
        <v>449</v>
      </c>
      <c r="G24" s="750"/>
      <c r="H24" s="750" t="s">
        <v>450</v>
      </c>
      <c r="I24" s="750"/>
      <c r="J24" s="750">
        <v>0.23</v>
      </c>
      <c r="K24" s="750">
        <v>0.23</v>
      </c>
      <c r="L24" s="1616"/>
    </row>
    <row r="25" spans="1:12" ht="9.75" customHeight="1" x14ac:dyDescent="0.2">
      <c r="A25" s="1610"/>
      <c r="B25" s="1613"/>
      <c r="C25" s="1554"/>
      <c r="D25" s="1557"/>
      <c r="E25" s="749" t="s">
        <v>258</v>
      </c>
      <c r="F25" s="750" t="s">
        <v>449</v>
      </c>
      <c r="G25" s="750"/>
      <c r="H25" s="750" t="s">
        <v>450</v>
      </c>
      <c r="I25" s="750"/>
      <c r="J25" s="750">
        <v>0.17</v>
      </c>
      <c r="K25" s="750">
        <v>0.17</v>
      </c>
      <c r="L25" s="1616"/>
    </row>
    <row r="26" spans="1:12" ht="9.75" customHeight="1" x14ac:dyDescent="0.2">
      <c r="A26" s="1610"/>
      <c r="B26" s="1613"/>
      <c r="C26" s="1554"/>
      <c r="D26" s="1557"/>
      <c r="E26" s="749" t="s">
        <v>260</v>
      </c>
      <c r="F26" s="750" t="s">
        <v>449</v>
      </c>
      <c r="G26" s="750"/>
      <c r="H26" s="750" t="s">
        <v>450</v>
      </c>
      <c r="I26" s="750"/>
      <c r="J26" s="750">
        <v>0.51</v>
      </c>
      <c r="K26" s="750">
        <v>0.51</v>
      </c>
      <c r="L26" s="1616"/>
    </row>
    <row r="27" spans="1:12" ht="9.75" customHeight="1" x14ac:dyDescent="0.2">
      <c r="A27" s="1610"/>
      <c r="B27" s="1613"/>
      <c r="C27" s="1554"/>
      <c r="D27" s="1557"/>
      <c r="E27" s="749" t="s">
        <v>261</v>
      </c>
      <c r="F27" s="750" t="s">
        <v>449</v>
      </c>
      <c r="G27" s="750"/>
      <c r="H27" s="750" t="s">
        <v>450</v>
      </c>
      <c r="I27" s="750"/>
      <c r="J27" s="750">
        <v>0.34</v>
      </c>
      <c r="K27" s="750">
        <v>0.34</v>
      </c>
      <c r="L27" s="1616"/>
    </row>
    <row r="28" spans="1:12" ht="9.75" customHeight="1" x14ac:dyDescent="0.2">
      <c r="A28" s="1610"/>
      <c r="B28" s="1613"/>
      <c r="C28" s="1554"/>
      <c r="D28" s="1557"/>
      <c r="E28" s="749" t="s">
        <v>259</v>
      </c>
      <c r="F28" s="750" t="s">
        <v>449</v>
      </c>
      <c r="G28" s="750"/>
      <c r="H28" s="750" t="s">
        <v>450</v>
      </c>
      <c r="I28" s="750"/>
      <c r="J28" s="750">
        <v>0.39</v>
      </c>
      <c r="K28" s="750">
        <v>0.39</v>
      </c>
      <c r="L28" s="1616"/>
    </row>
    <row r="29" spans="1:12" ht="9.75" customHeight="1" x14ac:dyDescent="0.2">
      <c r="A29" s="1610"/>
      <c r="B29" s="1613"/>
      <c r="C29" s="1554"/>
      <c r="D29" s="1557"/>
      <c r="E29" s="749" t="s">
        <v>262</v>
      </c>
      <c r="F29" s="750" t="s">
        <v>449</v>
      </c>
      <c r="G29" s="750"/>
      <c r="H29" s="750" t="s">
        <v>450</v>
      </c>
      <c r="I29" s="750"/>
      <c r="J29" s="750">
        <v>0.33</v>
      </c>
      <c r="K29" s="750">
        <v>0.33</v>
      </c>
      <c r="L29" s="1616"/>
    </row>
    <row r="30" spans="1:12" ht="10.35" customHeight="1" x14ac:dyDescent="0.2">
      <c r="A30" s="1610"/>
      <c r="B30" s="1613"/>
      <c r="C30" s="1554"/>
      <c r="D30" s="1557"/>
      <c r="E30" s="749" t="s">
        <v>263</v>
      </c>
      <c r="F30" s="750" t="s">
        <v>449</v>
      </c>
      <c r="G30" s="750"/>
      <c r="H30" s="750" t="s">
        <v>450</v>
      </c>
      <c r="I30" s="750"/>
      <c r="J30" s="750">
        <v>0.23</v>
      </c>
      <c r="K30" s="750">
        <v>0.23</v>
      </c>
      <c r="L30" s="1616"/>
    </row>
    <row r="31" spans="1:12" ht="10.35" customHeight="1" x14ac:dyDescent="0.2">
      <c r="A31" s="1611"/>
      <c r="B31" s="1614"/>
      <c r="C31" s="1555"/>
      <c r="D31" s="1558"/>
      <c r="E31" s="756"/>
      <c r="F31" s="754"/>
      <c r="G31" s="754"/>
      <c r="H31" s="754"/>
      <c r="I31" s="754"/>
      <c r="J31" s="754"/>
      <c r="K31" s="754"/>
      <c r="L31" s="1617"/>
    </row>
    <row r="32" spans="1:12" ht="10.35" customHeight="1" x14ac:dyDescent="0.2">
      <c r="B32" s="607"/>
      <c r="C32" s="607"/>
      <c r="D32" s="607"/>
      <c r="E32" s="607"/>
      <c r="F32" s="607"/>
      <c r="G32" s="607"/>
      <c r="H32" s="607"/>
      <c r="I32" s="607"/>
      <c r="J32" s="607"/>
      <c r="K32" s="607"/>
      <c r="L32" s="606"/>
    </row>
    <row r="33" spans="2:12" ht="11.25" customHeight="1" x14ac:dyDescent="0.2">
      <c r="B33" s="607"/>
      <c r="C33" s="607"/>
      <c r="D33" s="607"/>
      <c r="E33" s="607"/>
      <c r="F33" s="607"/>
      <c r="G33" s="607"/>
      <c r="H33" s="607"/>
      <c r="K33" s="757"/>
      <c r="L33" s="757"/>
    </row>
    <row r="34" spans="2:12" ht="11.25" customHeight="1" x14ac:dyDescent="0.2">
      <c r="B34" s="607"/>
      <c r="C34" s="607"/>
      <c r="D34" s="607"/>
      <c r="E34" s="607"/>
      <c r="F34" s="607"/>
      <c r="G34" s="607"/>
      <c r="H34" s="607"/>
      <c r="I34" s="607"/>
      <c r="J34" s="607"/>
      <c r="K34" s="607"/>
      <c r="L34" s="606"/>
    </row>
    <row r="35" spans="2:12" ht="11.25" customHeight="1" x14ac:dyDescent="0.2">
      <c r="B35" s="607"/>
      <c r="C35" s="607"/>
      <c r="D35" s="607"/>
      <c r="E35" s="607"/>
      <c r="F35" s="607"/>
      <c r="G35" s="607"/>
      <c r="H35" s="607"/>
      <c r="I35" s="607"/>
      <c r="J35" s="607"/>
      <c r="K35" s="607"/>
      <c r="L35" s="606"/>
    </row>
    <row r="36" spans="2:12" ht="11.25" customHeight="1" x14ac:dyDescent="0.2">
      <c r="B36" s="607"/>
      <c r="C36" s="607"/>
      <c r="D36" s="607"/>
      <c r="E36" s="607"/>
      <c r="F36" s="607"/>
      <c r="G36" s="607"/>
      <c r="H36" s="607"/>
      <c r="I36" s="607"/>
      <c r="J36" s="607"/>
      <c r="K36" s="607"/>
      <c r="L36" s="606"/>
    </row>
    <row r="37" spans="2:12" ht="11.25" customHeight="1" x14ac:dyDescent="0.2">
      <c r="B37" s="607"/>
      <c r="C37" s="607"/>
      <c r="D37" s="607"/>
      <c r="E37" s="607"/>
      <c r="F37" s="607"/>
      <c r="G37" s="607"/>
      <c r="H37" s="607"/>
      <c r="I37" s="607"/>
      <c r="J37" s="607"/>
      <c r="K37" s="607"/>
      <c r="L37" s="606"/>
    </row>
    <row r="38" spans="2:12" ht="11.25" customHeight="1" x14ac:dyDescent="0.2">
      <c r="B38" s="607"/>
      <c r="C38" s="607"/>
      <c r="D38" s="607"/>
      <c r="E38" s="607"/>
      <c r="F38" s="607"/>
      <c r="G38" s="607"/>
      <c r="H38" s="607"/>
      <c r="I38" s="607"/>
      <c r="J38" s="607"/>
      <c r="K38" s="607"/>
      <c r="L38" s="606"/>
    </row>
    <row r="39" spans="2:12" ht="11.25" customHeight="1" x14ac:dyDescent="0.2">
      <c r="B39" s="607"/>
      <c r="C39" s="607"/>
      <c r="D39" s="607"/>
      <c r="E39" s="607"/>
      <c r="F39" s="607"/>
      <c r="G39" s="607"/>
      <c r="H39" s="607"/>
      <c r="I39" s="607"/>
      <c r="J39" s="607"/>
      <c r="K39" s="607"/>
      <c r="L39" s="606"/>
    </row>
    <row r="40" spans="2:12" ht="11.25" customHeight="1" x14ac:dyDescent="0.2">
      <c r="B40" s="607"/>
      <c r="C40" s="607"/>
      <c r="D40" s="607"/>
      <c r="E40" s="607"/>
      <c r="F40" s="607"/>
      <c r="G40" s="607"/>
      <c r="H40" s="607"/>
      <c r="I40" s="607"/>
      <c r="J40" s="607"/>
      <c r="K40" s="607"/>
      <c r="L40" s="606"/>
    </row>
    <row r="41" spans="2:12" ht="11.25" customHeight="1" x14ac:dyDescent="0.2">
      <c r="B41" s="607"/>
      <c r="C41" s="607"/>
      <c r="D41" s="607"/>
      <c r="E41" s="607"/>
      <c r="F41" s="607"/>
      <c r="G41" s="607"/>
      <c r="H41" s="607"/>
      <c r="I41" s="607"/>
      <c r="J41" s="607"/>
      <c r="K41" s="607"/>
      <c r="L41" s="606"/>
    </row>
    <row r="42" spans="2:12" ht="11.25" customHeight="1" x14ac:dyDescent="0.2">
      <c r="B42" s="607"/>
      <c r="C42" s="607"/>
      <c r="D42" s="607"/>
      <c r="E42" s="607"/>
      <c r="F42" s="607"/>
      <c r="G42" s="607"/>
      <c r="H42" s="607"/>
      <c r="I42" s="607"/>
      <c r="J42" s="607"/>
      <c r="K42" s="607"/>
      <c r="L42" s="606"/>
    </row>
    <row r="43" spans="2:12" ht="11.25" customHeight="1" x14ac:dyDescent="0.2">
      <c r="B43" s="607"/>
      <c r="C43" s="607"/>
      <c r="D43" s="607"/>
      <c r="E43" s="607"/>
      <c r="F43" s="607"/>
      <c r="G43" s="607"/>
      <c r="H43" s="607"/>
      <c r="I43" s="607"/>
      <c r="J43" s="607"/>
      <c r="K43" s="607"/>
      <c r="L43" s="606"/>
    </row>
    <row r="44" spans="2:12" ht="11.25" customHeight="1" x14ac:dyDescent="0.2">
      <c r="B44" s="607"/>
      <c r="C44" s="607"/>
      <c r="D44" s="607"/>
      <c r="E44" s="607"/>
      <c r="F44" s="607"/>
      <c r="G44" s="607"/>
      <c r="H44" s="607"/>
      <c r="I44" s="607"/>
      <c r="J44" s="607"/>
      <c r="K44" s="607"/>
      <c r="L44" s="606"/>
    </row>
    <row r="45" spans="2:12" ht="11.25" customHeight="1" x14ac:dyDescent="0.2">
      <c r="B45" s="607"/>
      <c r="C45" s="607"/>
      <c r="D45" s="607"/>
      <c r="E45" s="607"/>
      <c r="F45" s="607"/>
      <c r="G45" s="607"/>
      <c r="H45" s="607"/>
      <c r="I45" s="607"/>
      <c r="J45" s="607"/>
      <c r="K45" s="607"/>
      <c r="L45" s="606"/>
    </row>
    <row r="46" spans="2:12" ht="11.25" customHeight="1" x14ac:dyDescent="0.2">
      <c r="B46" s="607"/>
      <c r="C46" s="607"/>
      <c r="D46" s="607"/>
      <c r="E46" s="607"/>
      <c r="F46" s="607"/>
      <c r="G46" s="607"/>
      <c r="H46" s="607"/>
      <c r="I46" s="607"/>
      <c r="J46" s="607"/>
      <c r="K46" s="607"/>
      <c r="L46" s="606"/>
    </row>
    <row r="47" spans="2:12" ht="11.25" customHeight="1" x14ac:dyDescent="0.2">
      <c r="B47" s="607"/>
      <c r="C47" s="607"/>
      <c r="D47" s="607"/>
      <c r="E47" s="607"/>
      <c r="F47" s="607"/>
      <c r="G47" s="607"/>
      <c r="H47" s="607"/>
      <c r="I47" s="607"/>
      <c r="J47" s="607"/>
      <c r="K47" s="607"/>
      <c r="L47" s="606"/>
    </row>
    <row r="48" spans="2:12" ht="11.25" customHeight="1" x14ac:dyDescent="0.2">
      <c r="B48" s="606"/>
      <c r="C48" s="606"/>
      <c r="D48" s="606"/>
      <c r="E48" s="606"/>
      <c r="F48" s="606"/>
      <c r="G48" s="606"/>
      <c r="H48" s="606"/>
      <c r="I48" s="606"/>
      <c r="J48" s="606"/>
      <c r="K48" s="606"/>
      <c r="L48" s="606"/>
    </row>
    <row r="49" spans="2:12" ht="11.25" customHeight="1" x14ac:dyDescent="0.2">
      <c r="B49" s="606"/>
      <c r="C49" s="606"/>
      <c r="D49" s="606"/>
      <c r="E49" s="606"/>
      <c r="F49" s="606"/>
      <c r="G49" s="606"/>
      <c r="H49" s="606"/>
      <c r="I49" s="606"/>
      <c r="J49" s="606"/>
      <c r="K49" s="606"/>
      <c r="L49" s="606"/>
    </row>
    <row r="50" spans="2:12" ht="11.25" customHeight="1" x14ac:dyDescent="0.2">
      <c r="B50" s="606"/>
      <c r="C50" s="606"/>
      <c r="D50" s="606"/>
      <c r="E50" s="606"/>
      <c r="F50" s="606"/>
      <c r="G50" s="606"/>
      <c r="H50" s="606"/>
      <c r="I50" s="606"/>
      <c r="J50" s="606"/>
      <c r="K50" s="606"/>
      <c r="L50" s="606"/>
    </row>
    <row r="51" spans="2:12" ht="11.25" customHeight="1" x14ac:dyDescent="0.2">
      <c r="B51" s="606"/>
      <c r="C51" s="606"/>
      <c r="D51" s="606"/>
      <c r="E51" s="606"/>
      <c r="F51" s="606"/>
      <c r="G51" s="606"/>
      <c r="H51" s="606"/>
      <c r="I51" s="606"/>
      <c r="J51" s="606"/>
      <c r="K51" s="606"/>
      <c r="L51" s="606"/>
    </row>
    <row r="52" spans="2:12" ht="11.25" customHeight="1" x14ac:dyDescent="0.2">
      <c r="B52" s="605"/>
      <c r="C52" s="605"/>
      <c r="D52" s="605"/>
      <c r="E52" s="605"/>
      <c r="F52" s="605"/>
      <c r="G52" s="605"/>
      <c r="H52" s="605"/>
      <c r="I52" s="605"/>
      <c r="J52" s="605"/>
      <c r="K52" s="605"/>
      <c r="L52" s="605"/>
    </row>
    <row r="53" spans="2:12" ht="11.25" customHeight="1" x14ac:dyDescent="0.2">
      <c r="B53" s="605"/>
      <c r="C53" s="605"/>
      <c r="D53" s="605"/>
      <c r="E53" s="605"/>
      <c r="F53" s="605"/>
      <c r="G53" s="605"/>
      <c r="H53" s="605"/>
      <c r="I53" s="605"/>
      <c r="J53" s="605"/>
      <c r="K53" s="605"/>
      <c r="L53" s="605"/>
    </row>
    <row r="54" spans="2:12" ht="11.25" customHeight="1" x14ac:dyDescent="0.2">
      <c r="B54" s="605"/>
      <c r="C54" s="605"/>
      <c r="D54" s="605"/>
      <c r="E54" s="605"/>
      <c r="F54" s="605"/>
      <c r="G54" s="605"/>
      <c r="H54" s="605"/>
      <c r="I54" s="605"/>
      <c r="J54" s="605"/>
      <c r="K54" s="605"/>
      <c r="L54" s="605"/>
    </row>
    <row r="55" spans="2:12" ht="11.25" customHeight="1" x14ac:dyDescent="0.2">
      <c r="B55" s="605"/>
      <c r="C55" s="605"/>
      <c r="D55" s="605"/>
      <c r="E55" s="605"/>
      <c r="F55" s="605"/>
      <c r="G55" s="605"/>
      <c r="H55" s="605"/>
      <c r="I55" s="605"/>
      <c r="J55" s="605"/>
      <c r="K55" s="605"/>
      <c r="L55" s="605"/>
    </row>
    <row r="56" spans="2:12" ht="11.25" customHeight="1" x14ac:dyDescent="0.2"/>
  </sheetData>
  <sheetProtection password="E82B" sheet="1" objects="1" scenarios="1"/>
  <protectedRanges>
    <protectedRange sqref="C3:D3 C12 C9:D9 H3:H4 D16:D31 C5:D6" name="Range1_1"/>
    <protectedRange sqref="C4:D4" name="Range1_1_1"/>
  </protectedRanges>
  <mergeCells count="36">
    <mergeCell ref="A10:B10"/>
    <mergeCell ref="C10:D10"/>
    <mergeCell ref="A9:B9"/>
    <mergeCell ref="C9:D9"/>
    <mergeCell ref="A3:B3"/>
    <mergeCell ref="C3:E3"/>
    <mergeCell ref="A4:B4"/>
    <mergeCell ref="C4:E4"/>
    <mergeCell ref="A5:B5"/>
    <mergeCell ref="C5:E5"/>
    <mergeCell ref="A6:B6"/>
    <mergeCell ref="C6:E6"/>
    <mergeCell ref="A7:B7"/>
    <mergeCell ref="C7:D7"/>
    <mergeCell ref="C8:D8"/>
    <mergeCell ref="A11:B11"/>
    <mergeCell ref="C11:D11"/>
    <mergeCell ref="A12:B12"/>
    <mergeCell ref="C12:D12"/>
    <mergeCell ref="I14:I15"/>
    <mergeCell ref="G14:G15"/>
    <mergeCell ref="J14:J15"/>
    <mergeCell ref="K14:K15"/>
    <mergeCell ref="L14:L15"/>
    <mergeCell ref="A16:A31"/>
    <mergeCell ref="C16:C31"/>
    <mergeCell ref="D16:D31"/>
    <mergeCell ref="B17:B22"/>
    <mergeCell ref="L17:L22"/>
    <mergeCell ref="B23:B31"/>
    <mergeCell ref="L23:L31"/>
    <mergeCell ref="H14:H15"/>
    <mergeCell ref="A14:B15"/>
    <mergeCell ref="C14:D14"/>
    <mergeCell ref="E14:E15"/>
    <mergeCell ref="F14:F1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G8" sqref="G8"/>
    </sheetView>
  </sheetViews>
  <sheetFormatPr baseColWidth="10" defaultColWidth="9.140625" defaultRowHeight="11.25" x14ac:dyDescent="0.2"/>
  <cols>
    <col min="1" max="1" width="3.42578125" style="603" customWidth="1"/>
    <col min="2" max="2" width="23" style="603" customWidth="1"/>
    <col min="3" max="3" width="7.28515625" style="604" customWidth="1"/>
    <col min="4" max="4" width="6.85546875" style="603" customWidth="1"/>
    <col min="5" max="5" width="35.7109375" style="603" customWidth="1"/>
    <col min="6" max="6" width="14.28515625" style="603" customWidth="1"/>
    <col min="7" max="7" width="19.85546875" style="603" customWidth="1"/>
    <col min="8" max="8" width="20.42578125" style="603" customWidth="1"/>
    <col min="9" max="9" width="13" style="603" customWidth="1"/>
    <col min="10" max="10" width="12.42578125" style="603" customWidth="1"/>
    <col min="11" max="11" width="14.28515625" style="603" customWidth="1"/>
    <col min="12" max="12" width="20.7109375" style="603" customWidth="1"/>
    <col min="13" max="16384" width="9.140625" style="603"/>
  </cols>
  <sheetData>
    <row r="1" spans="1:12" ht="12.75" x14ac:dyDescent="0.2">
      <c r="A1" s="702" t="s">
        <v>0</v>
      </c>
      <c r="B1" s="701"/>
    </row>
    <row r="2" spans="1:12" ht="9.75" customHeight="1" x14ac:dyDescent="0.2"/>
    <row r="3" spans="1:12" ht="12.75" customHeight="1" x14ac:dyDescent="0.2">
      <c r="A3" s="1435" t="s">
        <v>1</v>
      </c>
      <c r="B3" s="1436"/>
      <c r="C3" s="1620" t="s">
        <v>435</v>
      </c>
      <c r="D3" s="1621"/>
      <c r="E3" s="1622"/>
      <c r="G3" s="700" t="s">
        <v>3</v>
      </c>
      <c r="H3" s="759">
        <v>44635</v>
      </c>
    </row>
    <row r="4" spans="1:12" ht="12.75" customHeight="1" x14ac:dyDescent="0.2">
      <c r="A4" s="1435" t="s">
        <v>436</v>
      </c>
      <c r="B4" s="1436"/>
      <c r="C4" s="1623" t="s">
        <v>437</v>
      </c>
      <c r="D4" s="1624"/>
      <c r="E4" s="1625"/>
      <c r="G4" s="740"/>
      <c r="H4" s="741"/>
    </row>
    <row r="5" spans="1:12" ht="12.75" customHeight="1" x14ac:dyDescent="0.2">
      <c r="A5" s="1437" t="s">
        <v>4</v>
      </c>
      <c r="B5" s="1438"/>
      <c r="C5" s="1620">
        <v>2022</v>
      </c>
      <c r="D5" s="1621"/>
      <c r="E5" s="1626"/>
      <c r="F5" s="694"/>
      <c r="G5" s="694"/>
    </row>
    <row r="6" spans="1:12" ht="12.75" customHeight="1" x14ac:dyDescent="0.2">
      <c r="A6" s="1435" t="s">
        <v>438</v>
      </c>
      <c r="B6" s="1436"/>
      <c r="C6" s="1620" t="s">
        <v>457</v>
      </c>
      <c r="D6" s="1627"/>
      <c r="E6" s="1626"/>
      <c r="F6" s="694"/>
      <c r="G6" s="694"/>
    </row>
    <row r="7" spans="1:12" ht="12.75" customHeight="1" x14ac:dyDescent="0.2">
      <c r="A7" s="1435" t="s">
        <v>440</v>
      </c>
      <c r="B7" s="1436"/>
      <c r="C7" s="1628" t="s">
        <v>441</v>
      </c>
      <c r="D7" s="1629"/>
      <c r="E7" s="698"/>
      <c r="F7" s="694"/>
      <c r="G7" s="694"/>
      <c r="I7" s="692"/>
      <c r="J7" s="692"/>
    </row>
    <row r="8" spans="1:12" ht="12.75" customHeight="1" thickBot="1" x14ac:dyDescent="0.25">
      <c r="A8" s="697"/>
      <c r="B8" s="696"/>
      <c r="C8" s="1455"/>
      <c r="D8" s="1455"/>
      <c r="E8" s="695"/>
      <c r="F8" s="694"/>
      <c r="G8" s="693"/>
      <c r="I8" s="692"/>
      <c r="J8" s="692"/>
    </row>
    <row r="9" spans="1:12" ht="43.5" customHeight="1" thickBot="1" x14ac:dyDescent="0.25">
      <c r="A9" s="1444" t="s">
        <v>442</v>
      </c>
      <c r="B9" s="1448"/>
      <c r="C9" s="1591">
        <v>0</v>
      </c>
      <c r="D9" s="1592"/>
      <c r="E9" s="742" t="s">
        <v>443</v>
      </c>
    </row>
    <row r="10" spans="1:12" ht="20.25" customHeight="1" thickBot="1" x14ac:dyDescent="0.25">
      <c r="A10" s="1444" t="s">
        <v>9</v>
      </c>
      <c r="B10" s="1436"/>
      <c r="C10" s="1618" t="s">
        <v>10</v>
      </c>
      <c r="D10" s="1619"/>
    </row>
    <row r="11" spans="1:12" ht="14.25" customHeight="1" thickBot="1" x14ac:dyDescent="0.25">
      <c r="A11" s="1444" t="s">
        <v>13</v>
      </c>
      <c r="B11" s="1445"/>
      <c r="C11" s="1499">
        <f>IF(C9&lt;=1500,(5),C9/300)</f>
        <v>5</v>
      </c>
      <c r="D11" s="1500"/>
    </row>
    <row r="12" spans="1:12" ht="14.25" customHeight="1" thickBot="1" x14ac:dyDescent="0.25">
      <c r="A12" s="1444" t="s">
        <v>14</v>
      </c>
      <c r="B12" s="1445"/>
      <c r="C12" s="1446">
        <v>5</v>
      </c>
      <c r="D12" s="1447"/>
      <c r="E12" s="742" t="s">
        <v>444</v>
      </c>
      <c r="F12" s="743" t="s">
        <v>445</v>
      </c>
      <c r="G12" s="744"/>
      <c r="H12" s="699"/>
    </row>
    <row r="13" spans="1:12" ht="9.75" customHeight="1" x14ac:dyDescent="0.2">
      <c r="B13" s="681"/>
      <c r="C13" s="680"/>
      <c r="D13" s="608"/>
      <c r="E13" s="679"/>
      <c r="F13" s="679"/>
    </row>
    <row r="14" spans="1:12" ht="26.25" customHeight="1" x14ac:dyDescent="0.2">
      <c r="A14" s="1503" t="s">
        <v>15</v>
      </c>
      <c r="B14" s="1504"/>
      <c r="C14" s="1429" t="s">
        <v>390</v>
      </c>
      <c r="D14" s="1507"/>
      <c r="E14" s="1427" t="s">
        <v>16</v>
      </c>
      <c r="F14" s="1427" t="s">
        <v>17</v>
      </c>
      <c r="G14" s="1427" t="s">
        <v>18</v>
      </c>
      <c r="H14" s="1427" t="s">
        <v>19</v>
      </c>
      <c r="I14" s="1427" t="s">
        <v>446</v>
      </c>
      <c r="J14" s="1427" t="s">
        <v>447</v>
      </c>
      <c r="K14" s="1427" t="s">
        <v>448</v>
      </c>
      <c r="L14" s="1466" t="s">
        <v>131</v>
      </c>
    </row>
    <row r="15" spans="1:12" ht="23.25" customHeight="1" x14ac:dyDescent="0.2">
      <c r="A15" s="1505"/>
      <c r="B15" s="1506"/>
      <c r="C15" s="678" t="s">
        <v>27</v>
      </c>
      <c r="D15" s="628" t="s">
        <v>14</v>
      </c>
      <c r="E15" s="1428"/>
      <c r="F15" s="1468"/>
      <c r="G15" s="1428"/>
      <c r="H15" s="1428"/>
      <c r="I15" s="1428"/>
      <c r="J15" s="1428"/>
      <c r="K15" s="1428"/>
      <c r="L15" s="1467"/>
    </row>
    <row r="16" spans="1:12" ht="19.5" customHeight="1" x14ac:dyDescent="0.2">
      <c r="A16" s="1609" t="s">
        <v>57</v>
      </c>
      <c r="B16" s="674" t="s">
        <v>132</v>
      </c>
      <c r="C16" s="1553">
        <f>C11</f>
        <v>5</v>
      </c>
      <c r="D16" s="1556">
        <f>C12</f>
        <v>5</v>
      </c>
      <c r="E16" s="745" t="s">
        <v>132</v>
      </c>
      <c r="F16" s="746" t="s">
        <v>449</v>
      </c>
      <c r="G16" s="746"/>
      <c r="H16" s="746" t="s">
        <v>450</v>
      </c>
      <c r="I16" s="746"/>
      <c r="J16" s="746">
        <v>0.03</v>
      </c>
      <c r="K16" s="746">
        <v>0.03</v>
      </c>
      <c r="L16" s="746" t="s">
        <v>451</v>
      </c>
    </row>
    <row r="17" spans="1:12" ht="9.75" customHeight="1" x14ac:dyDescent="0.2">
      <c r="A17" s="1610"/>
      <c r="B17" s="1612" t="s">
        <v>196</v>
      </c>
      <c r="C17" s="1554"/>
      <c r="D17" s="1557"/>
      <c r="E17" s="747"/>
      <c r="F17" s="748"/>
      <c r="G17" s="748"/>
      <c r="H17" s="748"/>
      <c r="I17" s="748"/>
      <c r="J17" s="748"/>
      <c r="K17" s="748"/>
      <c r="L17" s="1615" t="s">
        <v>451</v>
      </c>
    </row>
    <row r="18" spans="1:12" ht="9.75" customHeight="1" x14ac:dyDescent="0.2">
      <c r="A18" s="1610"/>
      <c r="B18" s="1613"/>
      <c r="C18" s="1554"/>
      <c r="D18" s="1557"/>
      <c r="E18" s="749" t="s">
        <v>452</v>
      </c>
      <c r="F18" s="750" t="s">
        <v>449</v>
      </c>
      <c r="G18" s="750"/>
      <c r="H18" s="750" t="s">
        <v>450</v>
      </c>
      <c r="I18" s="750"/>
      <c r="J18" s="750">
        <v>0.1</v>
      </c>
      <c r="K18" s="750">
        <v>0.1</v>
      </c>
      <c r="L18" s="1616"/>
    </row>
    <row r="19" spans="1:12" ht="9.75" customHeight="1" x14ac:dyDescent="0.2">
      <c r="A19" s="1610"/>
      <c r="B19" s="1613"/>
      <c r="C19" s="1554"/>
      <c r="D19" s="1557"/>
      <c r="E19" s="760" t="s">
        <v>453</v>
      </c>
      <c r="F19" s="761" t="s">
        <v>449</v>
      </c>
      <c r="G19" s="761"/>
      <c r="H19" s="761" t="s">
        <v>450</v>
      </c>
      <c r="I19" s="761"/>
      <c r="J19" s="761">
        <v>0.1</v>
      </c>
      <c r="K19" s="761">
        <v>0.1</v>
      </c>
      <c r="L19" s="1616"/>
    </row>
    <row r="20" spans="1:12" ht="9.75" customHeight="1" x14ac:dyDescent="0.2">
      <c r="A20" s="1610"/>
      <c r="B20" s="1613"/>
      <c r="C20" s="1554"/>
      <c r="D20" s="1557"/>
      <c r="E20" s="758" t="s">
        <v>454</v>
      </c>
      <c r="F20" s="751" t="s">
        <v>449</v>
      </c>
      <c r="G20" s="751"/>
      <c r="H20" s="751" t="s">
        <v>450</v>
      </c>
      <c r="I20" s="751"/>
      <c r="J20" s="751">
        <v>0.1</v>
      </c>
      <c r="K20" s="751">
        <v>0.1</v>
      </c>
      <c r="L20" s="1616"/>
    </row>
    <row r="21" spans="1:12" ht="9.75" customHeight="1" x14ac:dyDescent="0.2">
      <c r="A21" s="1610"/>
      <c r="B21" s="1613"/>
      <c r="C21" s="1554"/>
      <c r="D21" s="1557"/>
      <c r="E21" s="755" t="s">
        <v>455</v>
      </c>
      <c r="F21" s="752" t="s">
        <v>449</v>
      </c>
      <c r="G21" s="752"/>
      <c r="H21" s="752" t="s">
        <v>450</v>
      </c>
      <c r="I21" s="752"/>
      <c r="J21" s="752">
        <v>0.1</v>
      </c>
      <c r="K21" s="752">
        <v>0.1</v>
      </c>
      <c r="L21" s="1616"/>
    </row>
    <row r="22" spans="1:12" ht="9.75" customHeight="1" x14ac:dyDescent="0.2">
      <c r="A22" s="1610"/>
      <c r="B22" s="1614"/>
      <c r="C22" s="1554"/>
      <c r="D22" s="1557"/>
      <c r="E22" s="756"/>
      <c r="F22" s="754"/>
      <c r="G22" s="754"/>
      <c r="H22" s="754"/>
      <c r="I22" s="754"/>
      <c r="J22" s="754"/>
      <c r="K22" s="754"/>
      <c r="L22" s="1617"/>
    </row>
    <row r="23" spans="1:12" ht="9.75" customHeight="1" x14ac:dyDescent="0.2">
      <c r="A23" s="1610"/>
      <c r="B23" s="1612" t="s">
        <v>133</v>
      </c>
      <c r="C23" s="1554"/>
      <c r="D23" s="1557"/>
      <c r="E23" s="747"/>
      <c r="F23" s="748"/>
      <c r="G23" s="748"/>
      <c r="H23" s="748"/>
      <c r="I23" s="748"/>
      <c r="J23" s="748"/>
      <c r="K23" s="748"/>
      <c r="L23" s="1615" t="s">
        <v>451</v>
      </c>
    </row>
    <row r="24" spans="1:12" ht="9.75" customHeight="1" x14ac:dyDescent="0.2">
      <c r="A24" s="1610"/>
      <c r="B24" s="1613"/>
      <c r="C24" s="1554"/>
      <c r="D24" s="1557"/>
      <c r="E24" s="749" t="s">
        <v>264</v>
      </c>
      <c r="F24" s="750" t="s">
        <v>449</v>
      </c>
      <c r="G24" s="750"/>
      <c r="H24" s="750" t="s">
        <v>450</v>
      </c>
      <c r="I24" s="750"/>
      <c r="J24" s="750">
        <v>0.23</v>
      </c>
      <c r="K24" s="750">
        <v>0.23</v>
      </c>
      <c r="L24" s="1616"/>
    </row>
    <row r="25" spans="1:12" ht="9.75" customHeight="1" x14ac:dyDescent="0.2">
      <c r="A25" s="1610"/>
      <c r="B25" s="1613"/>
      <c r="C25" s="1554"/>
      <c r="D25" s="1557"/>
      <c r="E25" s="749" t="s">
        <v>258</v>
      </c>
      <c r="F25" s="750" t="s">
        <v>449</v>
      </c>
      <c r="G25" s="750"/>
      <c r="H25" s="750" t="s">
        <v>450</v>
      </c>
      <c r="I25" s="750"/>
      <c r="J25" s="750">
        <v>0.17</v>
      </c>
      <c r="K25" s="750">
        <v>0.17</v>
      </c>
      <c r="L25" s="1616"/>
    </row>
    <row r="26" spans="1:12" ht="9.75" customHeight="1" x14ac:dyDescent="0.2">
      <c r="A26" s="1610"/>
      <c r="B26" s="1613"/>
      <c r="C26" s="1554"/>
      <c r="D26" s="1557"/>
      <c r="E26" s="749" t="s">
        <v>260</v>
      </c>
      <c r="F26" s="750" t="s">
        <v>449</v>
      </c>
      <c r="G26" s="750"/>
      <c r="H26" s="750" t="s">
        <v>450</v>
      </c>
      <c r="I26" s="750"/>
      <c r="J26" s="750">
        <v>0.51</v>
      </c>
      <c r="K26" s="750">
        <v>0.51</v>
      </c>
      <c r="L26" s="1616"/>
    </row>
    <row r="27" spans="1:12" ht="9.75" customHeight="1" x14ac:dyDescent="0.2">
      <c r="A27" s="1610"/>
      <c r="B27" s="1613"/>
      <c r="C27" s="1554"/>
      <c r="D27" s="1557"/>
      <c r="E27" s="749" t="s">
        <v>261</v>
      </c>
      <c r="F27" s="750" t="s">
        <v>449</v>
      </c>
      <c r="G27" s="750"/>
      <c r="H27" s="750" t="s">
        <v>450</v>
      </c>
      <c r="I27" s="750"/>
      <c r="J27" s="750">
        <v>0.34</v>
      </c>
      <c r="K27" s="750">
        <v>0.34</v>
      </c>
      <c r="L27" s="1616"/>
    </row>
    <row r="28" spans="1:12" ht="10.35" customHeight="1" x14ac:dyDescent="0.2">
      <c r="A28" s="1610"/>
      <c r="B28" s="1613"/>
      <c r="C28" s="1554"/>
      <c r="D28" s="1557"/>
      <c r="E28" s="749" t="s">
        <v>259</v>
      </c>
      <c r="F28" s="750" t="s">
        <v>449</v>
      </c>
      <c r="G28" s="750"/>
      <c r="H28" s="750" t="s">
        <v>450</v>
      </c>
      <c r="I28" s="750"/>
      <c r="J28" s="750">
        <v>0.39</v>
      </c>
      <c r="K28" s="750">
        <v>0.39</v>
      </c>
      <c r="L28" s="1616"/>
    </row>
    <row r="29" spans="1:12" ht="10.35" customHeight="1" x14ac:dyDescent="0.2">
      <c r="A29" s="1610"/>
      <c r="B29" s="1613"/>
      <c r="C29" s="1554"/>
      <c r="D29" s="1557"/>
      <c r="E29" s="758" t="s">
        <v>262</v>
      </c>
      <c r="F29" s="751" t="s">
        <v>449</v>
      </c>
      <c r="G29" s="751"/>
      <c r="H29" s="751" t="s">
        <v>450</v>
      </c>
      <c r="I29" s="751"/>
      <c r="J29" s="751">
        <v>0.33</v>
      </c>
      <c r="K29" s="751">
        <v>0.33</v>
      </c>
      <c r="L29" s="1616"/>
    </row>
    <row r="30" spans="1:12" ht="10.35" customHeight="1" x14ac:dyDescent="0.2">
      <c r="A30" s="1610"/>
      <c r="B30" s="1613"/>
      <c r="C30" s="1554"/>
      <c r="D30" s="1557"/>
      <c r="E30" s="755" t="s">
        <v>263</v>
      </c>
      <c r="F30" s="752" t="s">
        <v>449</v>
      </c>
      <c r="G30" s="752"/>
      <c r="H30" s="752" t="s">
        <v>450</v>
      </c>
      <c r="I30" s="752"/>
      <c r="J30" s="752">
        <v>0.23</v>
      </c>
      <c r="K30" s="752">
        <v>0.23</v>
      </c>
      <c r="L30" s="1616"/>
    </row>
    <row r="31" spans="1:12" ht="10.35" customHeight="1" x14ac:dyDescent="0.2">
      <c r="A31" s="1611"/>
      <c r="B31" s="1614"/>
      <c r="C31" s="1555"/>
      <c r="D31" s="1558"/>
      <c r="E31" s="756"/>
      <c r="F31" s="754"/>
      <c r="G31" s="754"/>
      <c r="H31" s="754"/>
      <c r="I31" s="754"/>
      <c r="J31" s="754"/>
      <c r="K31" s="754"/>
      <c r="L31" s="1617"/>
    </row>
    <row r="32" spans="1:12" ht="10.35" customHeight="1" x14ac:dyDescent="0.2">
      <c r="B32" s="607"/>
      <c r="C32" s="607"/>
      <c r="D32" s="607"/>
      <c r="E32" s="607"/>
      <c r="F32" s="607"/>
      <c r="G32" s="607"/>
      <c r="H32" s="607"/>
      <c r="I32" s="607"/>
      <c r="J32" s="607"/>
      <c r="K32" s="607"/>
      <c r="L32" s="606"/>
    </row>
    <row r="33" spans="2:12" ht="11.25" customHeight="1" x14ac:dyDescent="0.2">
      <c r="B33" s="607"/>
      <c r="C33" s="607"/>
      <c r="D33" s="607"/>
      <c r="E33" s="607"/>
      <c r="F33" s="607"/>
      <c r="G33" s="607"/>
      <c r="H33" s="607"/>
      <c r="K33" s="757"/>
      <c r="L33" s="757"/>
    </row>
    <row r="34" spans="2:12" ht="11.25" customHeight="1" x14ac:dyDescent="0.2">
      <c r="B34" s="607"/>
      <c r="C34" s="607"/>
      <c r="D34" s="607"/>
      <c r="E34" s="607"/>
      <c r="F34" s="607"/>
      <c r="G34" s="607"/>
      <c r="H34" s="607"/>
      <c r="I34" s="607"/>
      <c r="J34" s="607"/>
      <c r="K34" s="607"/>
      <c r="L34" s="606"/>
    </row>
    <row r="35" spans="2:12" ht="11.25" customHeight="1" x14ac:dyDescent="0.2">
      <c r="B35" s="607"/>
      <c r="C35" s="607"/>
      <c r="D35" s="607"/>
      <c r="E35" s="607"/>
      <c r="F35" s="607"/>
      <c r="G35" s="607"/>
      <c r="H35" s="607"/>
      <c r="I35" s="607"/>
      <c r="J35" s="607"/>
      <c r="K35" s="607"/>
      <c r="L35" s="606"/>
    </row>
    <row r="36" spans="2:12" ht="11.25" customHeight="1" x14ac:dyDescent="0.2">
      <c r="B36" s="607"/>
      <c r="C36" s="607"/>
      <c r="D36" s="607"/>
      <c r="E36" s="607"/>
      <c r="F36" s="607"/>
      <c r="G36" s="607"/>
      <c r="H36" s="607"/>
      <c r="I36" s="607"/>
      <c r="J36" s="607"/>
      <c r="K36" s="607"/>
      <c r="L36" s="606"/>
    </row>
    <row r="37" spans="2:12" ht="11.25" customHeight="1" x14ac:dyDescent="0.2">
      <c r="B37" s="607"/>
      <c r="C37" s="607"/>
      <c r="D37" s="607"/>
      <c r="E37" s="607"/>
      <c r="F37" s="607"/>
      <c r="G37" s="607"/>
      <c r="H37" s="607"/>
      <c r="I37" s="607"/>
      <c r="J37" s="607"/>
      <c r="K37" s="607"/>
      <c r="L37" s="606"/>
    </row>
    <row r="38" spans="2:12" ht="11.25" customHeight="1" x14ac:dyDescent="0.2">
      <c r="B38" s="607"/>
      <c r="C38" s="607"/>
      <c r="D38" s="607"/>
      <c r="E38" s="607"/>
      <c r="F38" s="607"/>
      <c r="G38" s="607"/>
      <c r="H38" s="607"/>
      <c r="I38" s="607"/>
      <c r="J38" s="607"/>
      <c r="K38" s="607"/>
      <c r="L38" s="606"/>
    </row>
    <row r="39" spans="2:12" ht="11.25" customHeight="1" x14ac:dyDescent="0.2">
      <c r="B39" s="607"/>
      <c r="C39" s="607"/>
      <c r="D39" s="607"/>
      <c r="E39" s="607"/>
      <c r="F39" s="607"/>
      <c r="G39" s="607"/>
      <c r="H39" s="607"/>
      <c r="I39" s="607"/>
      <c r="J39" s="607"/>
      <c r="K39" s="607"/>
      <c r="L39" s="606"/>
    </row>
    <row r="40" spans="2:12" ht="11.25" customHeight="1" x14ac:dyDescent="0.2">
      <c r="B40" s="607"/>
      <c r="C40" s="607"/>
      <c r="D40" s="607"/>
      <c r="E40" s="607"/>
      <c r="F40" s="607"/>
      <c r="G40" s="607"/>
      <c r="H40" s="607"/>
      <c r="I40" s="607"/>
      <c r="J40" s="607"/>
      <c r="K40" s="607"/>
      <c r="L40" s="606"/>
    </row>
    <row r="41" spans="2:12" ht="11.25" customHeight="1" x14ac:dyDescent="0.2">
      <c r="B41" s="607"/>
      <c r="C41" s="607"/>
      <c r="D41" s="607"/>
      <c r="E41" s="607"/>
      <c r="F41" s="607"/>
      <c r="G41" s="607"/>
      <c r="H41" s="607"/>
      <c r="I41" s="607"/>
      <c r="J41" s="607"/>
      <c r="K41" s="607"/>
      <c r="L41" s="606"/>
    </row>
    <row r="42" spans="2:12" ht="11.25" customHeight="1" x14ac:dyDescent="0.2">
      <c r="B42" s="607"/>
      <c r="C42" s="607"/>
      <c r="D42" s="607"/>
      <c r="E42" s="607"/>
      <c r="F42" s="607"/>
      <c r="G42" s="607"/>
      <c r="H42" s="607"/>
      <c r="I42" s="607"/>
      <c r="J42" s="607"/>
      <c r="K42" s="607"/>
      <c r="L42" s="606"/>
    </row>
    <row r="43" spans="2:12" ht="11.25" customHeight="1" x14ac:dyDescent="0.2">
      <c r="B43" s="607"/>
      <c r="C43" s="607"/>
      <c r="D43" s="607"/>
      <c r="E43" s="607"/>
      <c r="F43" s="607"/>
      <c r="G43" s="607"/>
      <c r="H43" s="607"/>
      <c r="I43" s="607"/>
      <c r="J43" s="607"/>
      <c r="K43" s="607"/>
      <c r="L43" s="606"/>
    </row>
    <row r="44" spans="2:12" ht="11.25" customHeight="1" x14ac:dyDescent="0.2">
      <c r="B44" s="607"/>
      <c r="C44" s="607"/>
      <c r="D44" s="607"/>
      <c r="E44" s="607"/>
      <c r="F44" s="607"/>
      <c r="G44" s="607"/>
      <c r="H44" s="607"/>
      <c r="I44" s="607"/>
      <c r="J44" s="607"/>
      <c r="K44" s="607"/>
      <c r="L44" s="606"/>
    </row>
    <row r="45" spans="2:12" ht="11.25" customHeight="1" x14ac:dyDescent="0.2">
      <c r="B45" s="607"/>
      <c r="C45" s="607"/>
      <c r="D45" s="607"/>
      <c r="E45" s="607"/>
      <c r="F45" s="607"/>
      <c r="G45" s="607"/>
      <c r="H45" s="607"/>
      <c r="I45" s="607"/>
      <c r="J45" s="607"/>
      <c r="K45" s="607"/>
      <c r="L45" s="606"/>
    </row>
    <row r="46" spans="2:12" ht="11.25" customHeight="1" x14ac:dyDescent="0.2">
      <c r="B46" s="607"/>
      <c r="C46" s="607"/>
      <c r="D46" s="607"/>
      <c r="E46" s="607"/>
      <c r="F46" s="607"/>
      <c r="G46" s="607"/>
      <c r="H46" s="607"/>
      <c r="I46" s="607"/>
      <c r="J46" s="607"/>
      <c r="K46" s="607"/>
      <c r="L46" s="606"/>
    </row>
    <row r="47" spans="2:12" ht="11.25" customHeight="1" x14ac:dyDescent="0.2">
      <c r="B47" s="607"/>
      <c r="C47" s="607"/>
      <c r="D47" s="607"/>
      <c r="E47" s="607"/>
      <c r="F47" s="607"/>
      <c r="G47" s="607"/>
      <c r="H47" s="607"/>
      <c r="I47" s="607"/>
      <c r="J47" s="607"/>
      <c r="K47" s="607"/>
      <c r="L47" s="606"/>
    </row>
    <row r="48" spans="2:12" ht="11.25" customHeight="1" x14ac:dyDescent="0.2">
      <c r="B48" s="606"/>
      <c r="C48" s="606"/>
      <c r="D48" s="606"/>
      <c r="E48" s="606"/>
      <c r="F48" s="606"/>
      <c r="G48" s="606"/>
      <c r="H48" s="606"/>
      <c r="I48" s="606"/>
      <c r="J48" s="606"/>
      <c r="K48" s="606"/>
      <c r="L48" s="606"/>
    </row>
    <row r="49" spans="2:12" ht="11.25" customHeight="1" x14ac:dyDescent="0.2">
      <c r="B49" s="606"/>
      <c r="C49" s="606"/>
      <c r="D49" s="606"/>
      <c r="E49" s="606"/>
      <c r="F49" s="606"/>
      <c r="G49" s="606"/>
      <c r="H49" s="606"/>
      <c r="I49" s="606"/>
      <c r="J49" s="606"/>
      <c r="K49" s="606"/>
      <c r="L49" s="606"/>
    </row>
    <row r="50" spans="2:12" ht="11.25" customHeight="1" x14ac:dyDescent="0.2">
      <c r="B50" s="606"/>
      <c r="C50" s="606"/>
      <c r="D50" s="606"/>
      <c r="E50" s="606"/>
      <c r="F50" s="606"/>
      <c r="G50" s="606"/>
      <c r="H50" s="606"/>
      <c r="I50" s="606"/>
      <c r="J50" s="606"/>
      <c r="K50" s="606"/>
      <c r="L50" s="606"/>
    </row>
    <row r="51" spans="2:12" ht="11.25" customHeight="1" x14ac:dyDescent="0.2">
      <c r="B51" s="606"/>
      <c r="C51" s="606"/>
      <c r="D51" s="606"/>
      <c r="E51" s="606"/>
      <c r="F51" s="606"/>
      <c r="G51" s="606"/>
      <c r="H51" s="606"/>
      <c r="I51" s="606"/>
      <c r="J51" s="606"/>
      <c r="K51" s="606"/>
      <c r="L51" s="606"/>
    </row>
    <row r="52" spans="2:12" ht="11.25" customHeight="1" x14ac:dyDescent="0.2">
      <c r="B52" s="605"/>
      <c r="C52" s="605"/>
      <c r="D52" s="605"/>
      <c r="E52" s="605"/>
      <c r="F52" s="605"/>
      <c r="G52" s="605"/>
      <c r="H52" s="605"/>
      <c r="I52" s="605"/>
      <c r="J52" s="605"/>
      <c r="K52" s="605"/>
      <c r="L52" s="605"/>
    </row>
    <row r="53" spans="2:12" ht="11.25" customHeight="1" x14ac:dyDescent="0.2">
      <c r="B53" s="605"/>
      <c r="C53" s="605"/>
      <c r="D53" s="605"/>
      <c r="E53" s="605"/>
      <c r="F53" s="605"/>
      <c r="G53" s="605"/>
      <c r="H53" s="605"/>
      <c r="I53" s="605"/>
      <c r="J53" s="605"/>
      <c r="K53" s="605"/>
      <c r="L53" s="605"/>
    </row>
    <row r="54" spans="2:12" ht="11.25" customHeight="1" x14ac:dyDescent="0.2">
      <c r="B54" s="605"/>
      <c r="C54" s="605"/>
      <c r="D54" s="605"/>
      <c r="E54" s="605"/>
      <c r="F54" s="605"/>
      <c r="G54" s="605"/>
      <c r="H54" s="605"/>
      <c r="I54" s="605"/>
      <c r="J54" s="605"/>
      <c r="K54" s="605"/>
      <c r="L54" s="605"/>
    </row>
    <row r="55" spans="2:12" ht="11.25" customHeight="1" x14ac:dyDescent="0.2">
      <c r="B55" s="605"/>
      <c r="C55" s="605"/>
      <c r="D55" s="605"/>
      <c r="E55" s="605"/>
      <c r="F55" s="605"/>
      <c r="G55" s="605"/>
      <c r="H55" s="605"/>
      <c r="I55" s="605"/>
      <c r="J55" s="605"/>
      <c r="K55" s="605"/>
      <c r="L55" s="605"/>
    </row>
    <row r="56" spans="2:12" ht="11.25" customHeight="1" x14ac:dyDescent="0.2"/>
  </sheetData>
  <sheetProtection password="E82B" sheet="1" objects="1" scenarios="1"/>
  <protectedRanges>
    <protectedRange sqref="C6:D6 C12 C9:D9 H3:H4 D16:D31" name="Range1_1"/>
    <protectedRange sqref="C3:D3 C5:D5" name="Range1_1_1"/>
    <protectedRange sqref="C4:D4" name="Range1_1_2"/>
  </protectedRanges>
  <mergeCells count="36">
    <mergeCell ref="A10:B10"/>
    <mergeCell ref="C10:D10"/>
    <mergeCell ref="A9:B9"/>
    <mergeCell ref="C9:D9"/>
    <mergeCell ref="A3:B3"/>
    <mergeCell ref="C3:E3"/>
    <mergeCell ref="A4:B4"/>
    <mergeCell ref="C4:E4"/>
    <mergeCell ref="A5:B5"/>
    <mergeCell ref="C5:E5"/>
    <mergeCell ref="A6:B6"/>
    <mergeCell ref="C6:E6"/>
    <mergeCell ref="A7:B7"/>
    <mergeCell ref="C7:D7"/>
    <mergeCell ref="C8:D8"/>
    <mergeCell ref="A11:B11"/>
    <mergeCell ref="C11:D11"/>
    <mergeCell ref="A12:B12"/>
    <mergeCell ref="C12:D12"/>
    <mergeCell ref="I14:I15"/>
    <mergeCell ref="G14:G15"/>
    <mergeCell ref="J14:J15"/>
    <mergeCell ref="K14:K15"/>
    <mergeCell ref="L14:L15"/>
    <mergeCell ref="A16:A31"/>
    <mergeCell ref="C16:C31"/>
    <mergeCell ref="D16:D31"/>
    <mergeCell ref="B17:B22"/>
    <mergeCell ref="L17:L22"/>
    <mergeCell ref="B23:B31"/>
    <mergeCell ref="L23:L31"/>
    <mergeCell ref="H14:H15"/>
    <mergeCell ref="A14:B15"/>
    <mergeCell ref="C14:D14"/>
    <mergeCell ref="E14:E15"/>
    <mergeCell ref="F14:F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9"/>
  <sheetViews>
    <sheetView zoomScale="90" zoomScaleNormal="90" workbookViewId="0">
      <selection activeCell="C5" sqref="C5:D5"/>
    </sheetView>
  </sheetViews>
  <sheetFormatPr baseColWidth="10" defaultRowHeight="15" x14ac:dyDescent="0.25"/>
  <cols>
    <col min="1" max="1" width="11.42578125" style="199"/>
    <col min="2" max="2" width="22.7109375" style="199" customWidth="1"/>
    <col min="3" max="5" width="11.42578125" style="199"/>
    <col min="6" max="6" width="36.42578125" style="199" customWidth="1"/>
    <col min="7" max="7" width="16.5703125" style="199" customWidth="1"/>
    <col min="8" max="8" width="14.28515625" style="199" bestFit="1" customWidth="1"/>
    <col min="9" max="9" width="19.28515625" style="199" customWidth="1"/>
    <col min="10" max="10" width="13.140625" style="199" customWidth="1"/>
    <col min="11" max="11" width="11.42578125" style="199"/>
    <col min="12" max="12" width="24" style="199" customWidth="1"/>
    <col min="13" max="13" width="22" style="199" customWidth="1"/>
    <col min="14" max="14" width="28.140625" style="199" customWidth="1"/>
    <col min="15" max="17" width="11.42578125" style="199"/>
  </cols>
  <sheetData>
    <row r="1" spans="1:14" s="3" customFormat="1" ht="12.95" customHeight="1" x14ac:dyDescent="0.25">
      <c r="A1" s="1" t="s">
        <v>0</v>
      </c>
      <c r="B1" s="1"/>
      <c r="C1" s="2"/>
    </row>
    <row r="2" spans="1:14" s="3" customFormat="1" ht="12.95" customHeight="1" x14ac:dyDescent="0.25">
      <c r="C2" s="2"/>
    </row>
    <row r="3" spans="1:14" s="3" customFormat="1" ht="12.95" customHeight="1" x14ac:dyDescent="0.25">
      <c r="A3" s="1184" t="s">
        <v>1</v>
      </c>
      <c r="B3" s="1162"/>
      <c r="C3" s="1262" t="s">
        <v>2</v>
      </c>
      <c r="D3" s="1262"/>
      <c r="E3" s="1262"/>
      <c r="F3" s="103"/>
      <c r="G3" s="4" t="s">
        <v>3</v>
      </c>
      <c r="H3" s="201">
        <v>44621</v>
      </c>
      <c r="M3" s="494"/>
    </row>
    <row r="4" spans="1:14" s="3" customFormat="1" ht="12.95" customHeight="1" x14ac:dyDescent="0.25">
      <c r="A4" s="1188" t="s">
        <v>4</v>
      </c>
      <c r="B4" s="1189"/>
      <c r="C4" s="1263">
        <v>2022</v>
      </c>
      <c r="D4" s="1263"/>
      <c r="E4" s="1263"/>
      <c r="F4" s="6"/>
      <c r="G4" s="5"/>
      <c r="H4" s="5"/>
      <c r="M4" s="494"/>
    </row>
    <row r="5" spans="1:14" s="3" customFormat="1" ht="12.95" customHeight="1" thickBot="1" x14ac:dyDescent="0.3">
      <c r="A5" s="1184" t="s">
        <v>5</v>
      </c>
      <c r="B5" s="1179"/>
      <c r="C5" s="1264" t="s">
        <v>122</v>
      </c>
      <c r="D5" s="1265"/>
      <c r="E5" s="319"/>
      <c r="F5" s="7"/>
      <c r="G5" s="5"/>
      <c r="H5" s="5"/>
      <c r="M5" s="494"/>
    </row>
    <row r="6" spans="1:14" s="3" customFormat="1" ht="47.1" customHeight="1" thickBot="1" x14ac:dyDescent="0.3">
      <c r="A6" s="1145" t="s">
        <v>354</v>
      </c>
      <c r="B6" s="1162"/>
      <c r="C6" s="1174">
        <v>1367704</v>
      </c>
      <c r="D6" s="1175"/>
      <c r="E6" s="496"/>
      <c r="F6" s="322"/>
      <c r="G6" s="105" t="s">
        <v>8</v>
      </c>
      <c r="H6" s="202"/>
    </row>
    <row r="7" spans="1:14" s="3" customFormat="1" ht="47.1" customHeight="1" thickBot="1" x14ac:dyDescent="0.3">
      <c r="A7" s="1145" t="s">
        <v>120</v>
      </c>
      <c r="B7" s="1162"/>
      <c r="C7" s="1174">
        <v>1367704</v>
      </c>
      <c r="D7" s="1259"/>
      <c r="E7" s="107"/>
      <c r="F7" s="19"/>
      <c r="G7" s="1176" t="s">
        <v>123</v>
      </c>
      <c r="H7" s="1177"/>
      <c r="I7" s="1177"/>
      <c r="J7" s="1177"/>
      <c r="K7" s="1178"/>
    </row>
    <row r="8" spans="1:14" s="3" customFormat="1" ht="20.100000000000001" customHeight="1" x14ac:dyDescent="0.25">
      <c r="A8" s="1145" t="s">
        <v>9</v>
      </c>
      <c r="B8" s="1162"/>
      <c r="C8" s="1260" t="s">
        <v>10</v>
      </c>
      <c r="D8" s="1260"/>
      <c r="E8" s="1261"/>
      <c r="F8" s="203" t="s">
        <v>11</v>
      </c>
      <c r="G8" s="204" t="s">
        <v>12</v>
      </c>
    </row>
    <row r="9" spans="1:14" s="3" customFormat="1" ht="20.100000000000001" customHeight="1" x14ac:dyDescent="0.25">
      <c r="A9" s="1145" t="s">
        <v>13</v>
      </c>
      <c r="B9" s="1162"/>
      <c r="C9" s="1256">
        <f>C7*0.05%</f>
        <v>683.85199999999998</v>
      </c>
      <c r="D9" s="1256"/>
      <c r="E9" s="1256"/>
      <c r="F9" s="112"/>
      <c r="G9" s="9"/>
    </row>
    <row r="10" spans="1:14" s="3" customFormat="1" ht="20.100000000000001" customHeight="1" x14ac:dyDescent="0.25">
      <c r="A10" s="1145" t="s">
        <v>14</v>
      </c>
      <c r="B10" s="1162"/>
      <c r="C10" s="1257">
        <f>(D14+D18+D25+D33+D37+D49+D67+D113+D179)</f>
        <v>696</v>
      </c>
      <c r="D10" s="1257"/>
      <c r="E10" s="1257"/>
      <c r="F10" s="113"/>
      <c r="G10" s="10"/>
      <c r="N10" s="5"/>
    </row>
    <row r="11" spans="1:14" s="3" customFormat="1" ht="9.75" customHeight="1" x14ac:dyDescent="0.25">
      <c r="B11" s="11"/>
      <c r="C11" s="12"/>
      <c r="D11" s="13"/>
      <c r="E11" s="13"/>
      <c r="F11" s="14"/>
      <c r="G11" s="14"/>
    </row>
    <row r="12" spans="1:14" s="3" customFormat="1" ht="30" customHeight="1" x14ac:dyDescent="0.25">
      <c r="A12" s="1015" t="s">
        <v>15</v>
      </c>
      <c r="B12" s="1120"/>
      <c r="C12" s="1123" t="s">
        <v>180</v>
      </c>
      <c r="D12" s="1258"/>
      <c r="E12" s="792"/>
      <c r="F12" s="1006" t="s">
        <v>16</v>
      </c>
      <c r="G12" s="1006" t="s">
        <v>17</v>
      </c>
      <c r="H12" s="1006" t="s">
        <v>18</v>
      </c>
      <c r="I12" s="1006" t="s">
        <v>19</v>
      </c>
      <c r="J12" s="1006" t="s">
        <v>183</v>
      </c>
      <c r="K12" s="1006" t="s">
        <v>21</v>
      </c>
      <c r="L12" s="1006" t="s">
        <v>376</v>
      </c>
      <c r="M12" s="1006" t="s">
        <v>23</v>
      </c>
    </row>
    <row r="13" spans="1:14" s="3" customFormat="1" ht="30" customHeight="1" x14ac:dyDescent="0.25">
      <c r="A13" s="1121"/>
      <c r="B13" s="1122"/>
      <c r="C13" s="205" t="s">
        <v>27</v>
      </c>
      <c r="D13" s="413" t="s">
        <v>14</v>
      </c>
      <c r="E13" s="414"/>
      <c r="F13" s="1008"/>
      <c r="G13" s="1007"/>
      <c r="H13" s="1008"/>
      <c r="I13" s="1008"/>
      <c r="J13" s="1008"/>
      <c r="K13" s="1008"/>
      <c r="L13" s="1008"/>
      <c r="M13" s="1008"/>
    </row>
    <row r="14" spans="1:14" s="3" customFormat="1" ht="9.75" customHeight="1" x14ac:dyDescent="0.25">
      <c r="A14" s="974" t="s">
        <v>28</v>
      </c>
      <c r="B14" s="1015" t="s">
        <v>29</v>
      </c>
      <c r="C14" s="1152">
        <f>(C7*0.01%)/6</f>
        <v>22.795066666666667</v>
      </c>
      <c r="D14" s="1253">
        <v>23</v>
      </c>
      <c r="E14" s="763"/>
      <c r="F14" s="98" t="s">
        <v>30</v>
      </c>
      <c r="G14" s="116" t="s">
        <v>31</v>
      </c>
      <c r="H14" s="793" t="s">
        <v>33</v>
      </c>
      <c r="I14" s="797" t="s">
        <v>391</v>
      </c>
      <c r="J14" s="802">
        <v>0.2</v>
      </c>
      <c r="K14" s="802">
        <v>0.04</v>
      </c>
      <c r="L14" s="802">
        <v>0.04</v>
      </c>
      <c r="M14" s="1074" t="s">
        <v>34</v>
      </c>
    </row>
    <row r="15" spans="1:14" s="3" customFormat="1" ht="9.75" customHeight="1" x14ac:dyDescent="0.25">
      <c r="A15" s="975"/>
      <c r="B15" s="1017"/>
      <c r="C15" s="1153"/>
      <c r="D15" s="1254"/>
      <c r="E15" s="807"/>
      <c r="F15" s="118" t="s">
        <v>32</v>
      </c>
      <c r="G15" s="137" t="s">
        <v>31</v>
      </c>
      <c r="H15" s="802" t="s">
        <v>33</v>
      </c>
      <c r="I15" s="802" t="s">
        <v>391</v>
      </c>
      <c r="J15" s="802">
        <v>0.2</v>
      </c>
      <c r="K15" s="802">
        <v>0.1</v>
      </c>
      <c r="L15" s="802">
        <v>0.1</v>
      </c>
      <c r="M15" s="1058"/>
    </row>
    <row r="16" spans="1:14" s="3" customFormat="1" ht="9.75" customHeight="1" x14ac:dyDescent="0.25">
      <c r="A16" s="975"/>
      <c r="B16" s="1017"/>
      <c r="C16" s="1153"/>
      <c r="D16" s="1254"/>
      <c r="E16" s="807"/>
      <c r="F16" s="119" t="s">
        <v>35</v>
      </c>
      <c r="G16" s="137" t="s">
        <v>31</v>
      </c>
      <c r="H16" s="117" t="s">
        <v>33</v>
      </c>
      <c r="I16" s="117" t="s">
        <v>391</v>
      </c>
      <c r="J16" s="802">
        <v>0.3</v>
      </c>
      <c r="K16" s="802">
        <v>0.11</v>
      </c>
      <c r="L16" s="802">
        <v>0.11</v>
      </c>
      <c r="M16" s="1059"/>
    </row>
    <row r="17" spans="1:13" s="3" customFormat="1" ht="9.75" customHeight="1" x14ac:dyDescent="0.25">
      <c r="A17" s="976"/>
      <c r="B17" s="1019"/>
      <c r="C17" s="1154"/>
      <c r="D17" s="1255"/>
      <c r="E17" s="207"/>
      <c r="F17" s="129"/>
      <c r="G17" s="122"/>
      <c r="H17" s="122"/>
      <c r="I17" s="122"/>
      <c r="J17" s="122"/>
      <c r="K17" s="122"/>
      <c r="L17" s="122"/>
      <c r="M17" s="122"/>
    </row>
    <row r="18" spans="1:13" s="3" customFormat="1" ht="9.75" customHeight="1" x14ac:dyDescent="0.25">
      <c r="A18" s="974" t="s">
        <v>36</v>
      </c>
      <c r="B18" s="1015" t="s">
        <v>37</v>
      </c>
      <c r="C18" s="1152">
        <f>(C7*0.01%)/6</f>
        <v>22.795066666666667</v>
      </c>
      <c r="D18" s="1249">
        <v>23</v>
      </c>
      <c r="E18" s="814"/>
      <c r="F18" s="119" t="s">
        <v>38</v>
      </c>
      <c r="G18" s="797" t="s">
        <v>39</v>
      </c>
      <c r="H18" s="119"/>
      <c r="I18" s="802" t="s">
        <v>53</v>
      </c>
      <c r="J18" s="802"/>
      <c r="K18" s="126">
        <v>2.2999999999999998</v>
      </c>
      <c r="L18" s="799">
        <v>10</v>
      </c>
      <c r="M18" s="1074" t="s">
        <v>80</v>
      </c>
    </row>
    <row r="19" spans="1:13" s="3" customFormat="1" ht="9.75" customHeight="1" x14ac:dyDescent="0.25">
      <c r="A19" s="975"/>
      <c r="B19" s="1017"/>
      <c r="C19" s="1153"/>
      <c r="D19" s="1250"/>
      <c r="E19" s="807"/>
      <c r="F19" s="119" t="s">
        <v>40</v>
      </c>
      <c r="G19" s="802" t="s">
        <v>39</v>
      </c>
      <c r="H19" s="119"/>
      <c r="I19" s="802" t="s">
        <v>53</v>
      </c>
      <c r="J19" s="802"/>
      <c r="K19" s="126">
        <v>1.3</v>
      </c>
      <c r="L19" s="799">
        <v>10</v>
      </c>
      <c r="M19" s="1058"/>
    </row>
    <row r="20" spans="1:13" s="3" customFormat="1" ht="9.75" customHeight="1" x14ac:dyDescent="0.25">
      <c r="A20" s="975"/>
      <c r="B20" s="1017"/>
      <c r="C20" s="1153"/>
      <c r="D20" s="1250"/>
      <c r="E20" s="807"/>
      <c r="F20" s="119" t="s">
        <v>41</v>
      </c>
      <c r="G20" s="117" t="s">
        <v>39</v>
      </c>
      <c r="H20" s="169"/>
      <c r="I20" s="802" t="s">
        <v>53</v>
      </c>
      <c r="J20" s="117"/>
      <c r="K20" s="126">
        <v>2.2999999999999998</v>
      </c>
      <c r="L20" s="126">
        <v>10</v>
      </c>
      <c r="M20" s="1058"/>
    </row>
    <row r="21" spans="1:13" s="3" customFormat="1" ht="9.75" customHeight="1" x14ac:dyDescent="0.25">
      <c r="A21" s="975"/>
      <c r="B21" s="1017"/>
      <c r="C21" s="1153"/>
      <c r="D21" s="1250"/>
      <c r="E21" s="807"/>
      <c r="F21" s="119" t="s">
        <v>42</v>
      </c>
      <c r="G21" s="793" t="s">
        <v>39</v>
      </c>
      <c r="H21" s="169"/>
      <c r="I21" s="802" t="s">
        <v>53</v>
      </c>
      <c r="J21" s="117"/>
      <c r="K21" s="127">
        <v>2</v>
      </c>
      <c r="L21" s="126">
        <v>10</v>
      </c>
      <c r="M21" s="1058"/>
    </row>
    <row r="22" spans="1:13" s="3" customFormat="1" ht="9.75" customHeight="1" x14ac:dyDescent="0.25">
      <c r="A22" s="975"/>
      <c r="B22" s="1017"/>
      <c r="C22" s="1153"/>
      <c r="D22" s="1250"/>
      <c r="E22" s="807"/>
      <c r="F22" s="119" t="s">
        <v>43</v>
      </c>
      <c r="G22" s="802" t="s">
        <v>39</v>
      </c>
      <c r="H22" s="137"/>
      <c r="I22" s="802" t="s">
        <v>53</v>
      </c>
      <c r="J22" s="794"/>
      <c r="K22" s="126">
        <v>1</v>
      </c>
      <c r="L22" s="126">
        <v>10</v>
      </c>
      <c r="M22" s="1059"/>
    </row>
    <row r="23" spans="1:13" s="3" customFormat="1" ht="9.75" customHeight="1" x14ac:dyDescent="0.25">
      <c r="A23" s="975"/>
      <c r="B23" s="1017"/>
      <c r="C23" s="1153"/>
      <c r="D23" s="1250"/>
      <c r="E23" s="807"/>
      <c r="F23" s="119"/>
      <c r="G23" s="22"/>
      <c r="H23" s="117"/>
      <c r="I23" s="802"/>
      <c r="J23" s="802"/>
      <c r="K23" s="802"/>
      <c r="L23" s="802"/>
      <c r="M23" s="802"/>
    </row>
    <row r="24" spans="1:13" s="3" customFormat="1" ht="9.75" customHeight="1" x14ac:dyDescent="0.25">
      <c r="A24" s="976"/>
      <c r="B24" s="1019"/>
      <c r="C24" s="1154"/>
      <c r="D24" s="1252"/>
      <c r="E24" s="207"/>
      <c r="F24" s="129"/>
      <c r="G24" s="67"/>
      <c r="H24" s="117"/>
      <c r="I24" s="122"/>
      <c r="J24" s="122"/>
      <c r="K24" s="122"/>
      <c r="L24" s="122"/>
      <c r="M24" s="122"/>
    </row>
    <row r="25" spans="1:13" s="3" customFormat="1" ht="9.75" customHeight="1" x14ac:dyDescent="0.25">
      <c r="A25" s="1130" t="s">
        <v>44</v>
      </c>
      <c r="B25" s="977" t="s">
        <v>45</v>
      </c>
      <c r="C25" s="1152">
        <f>(C7*0.01%)/6</f>
        <v>22.795066666666667</v>
      </c>
      <c r="D25" s="1249">
        <v>23</v>
      </c>
      <c r="E25" s="565"/>
      <c r="F25" s="766"/>
      <c r="G25" s="116"/>
      <c r="H25" s="123"/>
      <c r="I25" s="116"/>
      <c r="J25" s="123"/>
      <c r="K25" s="116"/>
      <c r="L25" s="116"/>
      <c r="M25" s="116"/>
    </row>
    <row r="26" spans="1:13" s="3" customFormat="1" ht="9.75" customHeight="1" x14ac:dyDescent="0.25">
      <c r="A26" s="1131"/>
      <c r="B26" s="978"/>
      <c r="C26" s="1153"/>
      <c r="D26" s="1250"/>
      <c r="E26" s="566"/>
      <c r="F26" s="781"/>
      <c r="G26" s="794"/>
      <c r="H26" s="137"/>
      <c r="I26" s="794"/>
      <c r="J26" s="137"/>
      <c r="K26" s="794"/>
      <c r="L26" s="794"/>
      <c r="M26" s="794"/>
    </row>
    <row r="27" spans="1:13" s="3" customFormat="1" ht="9.75" customHeight="1" x14ac:dyDescent="0.25">
      <c r="A27" s="1131"/>
      <c r="B27" s="978"/>
      <c r="C27" s="1153"/>
      <c r="D27" s="1250"/>
      <c r="E27" s="566"/>
      <c r="F27" s="781"/>
      <c r="G27" s="794"/>
      <c r="H27" s="137"/>
      <c r="I27" s="794"/>
      <c r="J27" s="137"/>
      <c r="K27" s="794"/>
      <c r="L27" s="794"/>
      <c r="M27" s="794"/>
    </row>
    <row r="28" spans="1:13" s="3" customFormat="1" ht="9.75" customHeight="1" x14ac:dyDescent="0.25">
      <c r="A28" s="1131"/>
      <c r="B28" s="978"/>
      <c r="C28" s="1153"/>
      <c r="D28" s="1250"/>
      <c r="E28" s="566"/>
      <c r="F28" s="119" t="s">
        <v>402</v>
      </c>
      <c r="G28" s="794" t="s">
        <v>31</v>
      </c>
      <c r="H28" s="769"/>
      <c r="I28" s="796" t="s">
        <v>75</v>
      </c>
      <c r="J28" s="139"/>
      <c r="K28" s="528" t="s">
        <v>392</v>
      </c>
      <c r="L28" s="528" t="s">
        <v>392</v>
      </c>
      <c r="M28" s="1032" t="s">
        <v>34</v>
      </c>
    </row>
    <row r="29" spans="1:13" s="3" customFormat="1" ht="9.75" customHeight="1" x14ac:dyDescent="0.25">
      <c r="A29" s="1131"/>
      <c r="B29" s="978"/>
      <c r="C29" s="1153"/>
      <c r="D29" s="1250"/>
      <c r="E29" s="566"/>
      <c r="F29" s="119" t="s">
        <v>403</v>
      </c>
      <c r="G29" s="794" t="s">
        <v>31</v>
      </c>
      <c r="H29" s="117"/>
      <c r="I29" s="796" t="s">
        <v>75</v>
      </c>
      <c r="J29" s="139"/>
      <c r="K29" s="528" t="s">
        <v>393</v>
      </c>
      <c r="L29" s="528" t="s">
        <v>393</v>
      </c>
      <c r="M29" s="1058"/>
    </row>
    <row r="30" spans="1:13" s="3" customFormat="1" ht="9.75" customHeight="1" x14ac:dyDescent="0.25">
      <c r="A30" s="1131"/>
      <c r="B30" s="978"/>
      <c r="C30" s="1153"/>
      <c r="D30" s="1250"/>
      <c r="E30" s="566"/>
      <c r="F30" s="601" t="s">
        <v>397</v>
      </c>
      <c r="G30" s="126" t="s">
        <v>31</v>
      </c>
      <c r="H30" s="126"/>
      <c r="I30" s="796" t="s">
        <v>75</v>
      </c>
      <c r="J30" s="139"/>
      <c r="K30" s="528" t="s">
        <v>394</v>
      </c>
      <c r="L30" s="528" t="s">
        <v>394</v>
      </c>
      <c r="M30" s="1058"/>
    </row>
    <row r="31" spans="1:13" s="3" customFormat="1" ht="9.75" customHeight="1" x14ac:dyDescent="0.25">
      <c r="A31" s="1131"/>
      <c r="B31" s="978"/>
      <c r="C31" s="1153"/>
      <c r="D31" s="1250"/>
      <c r="E31" s="566"/>
      <c r="F31" s="601" t="s">
        <v>254</v>
      </c>
      <c r="G31" s="126" t="s">
        <v>31</v>
      </c>
      <c r="H31" s="126"/>
      <c r="I31" s="139" t="s">
        <v>75</v>
      </c>
      <c r="J31" s="139"/>
      <c r="K31" s="528">
        <v>7.0000000000000007E-2</v>
      </c>
      <c r="L31" s="528">
        <v>7.0000000000000007E-2</v>
      </c>
      <c r="M31" s="1059"/>
    </row>
    <row r="32" spans="1:13" s="3" customFormat="1" ht="9.75" customHeight="1" x14ac:dyDescent="0.25">
      <c r="A32" s="1132"/>
      <c r="B32" s="979"/>
      <c r="C32" s="1153"/>
      <c r="D32" s="1250"/>
      <c r="E32" s="566"/>
      <c r="F32" s="119"/>
      <c r="G32" s="117"/>
      <c r="H32" s="117"/>
      <c r="I32" s="796"/>
      <c r="J32" s="139"/>
      <c r="K32" s="528"/>
      <c r="L32" s="528"/>
      <c r="M32" s="117"/>
    </row>
    <row r="33" spans="1:15" s="3" customFormat="1" ht="9.75" customHeight="1" x14ac:dyDescent="0.25">
      <c r="A33" s="974" t="s">
        <v>47</v>
      </c>
      <c r="B33" s="1015" t="s">
        <v>48</v>
      </c>
      <c r="C33" s="1152">
        <f>(C7*0.01%)/6</f>
        <v>22.795066666666667</v>
      </c>
      <c r="D33" s="1249">
        <v>23</v>
      </c>
      <c r="E33" s="565"/>
      <c r="F33" s="766"/>
      <c r="G33" s="116"/>
      <c r="H33" s="123"/>
      <c r="I33" s="116"/>
      <c r="J33" s="123"/>
      <c r="K33" s="116"/>
      <c r="L33" s="116"/>
      <c r="M33" s="116"/>
    </row>
    <row r="34" spans="1:15" s="3" customFormat="1" ht="9.75" customHeight="1" x14ac:dyDescent="0.2">
      <c r="A34" s="975"/>
      <c r="B34" s="1017"/>
      <c r="C34" s="1153"/>
      <c r="D34" s="1250"/>
      <c r="E34" s="566"/>
      <c r="F34" s="132" t="s">
        <v>49</v>
      </c>
      <c r="G34" s="117" t="s">
        <v>31</v>
      </c>
      <c r="H34" s="358" t="s">
        <v>33</v>
      </c>
      <c r="I34" s="361" t="s">
        <v>391</v>
      </c>
      <c r="J34" s="595">
        <v>0.51</v>
      </c>
      <c r="K34" s="520">
        <v>0.08</v>
      </c>
      <c r="L34" s="520">
        <v>0.08</v>
      </c>
      <c r="M34" s="802" t="s">
        <v>34</v>
      </c>
    </row>
    <row r="35" spans="1:15" s="3" customFormat="1" ht="9.75" customHeight="1" x14ac:dyDescent="0.25">
      <c r="A35" s="975"/>
      <c r="B35" s="1017"/>
      <c r="C35" s="1153"/>
      <c r="D35" s="1250"/>
      <c r="E35" s="566"/>
      <c r="F35" s="119"/>
      <c r="G35" s="117"/>
      <c r="H35" s="117"/>
      <c r="I35" s="117"/>
      <c r="J35" s="802"/>
      <c r="K35" s="794"/>
      <c r="L35" s="802"/>
      <c r="M35" s="802"/>
    </row>
    <row r="36" spans="1:15" s="3" customFormat="1" ht="9.75" customHeight="1" x14ac:dyDescent="0.25">
      <c r="A36" s="975"/>
      <c r="B36" s="1017"/>
      <c r="C36" s="1153"/>
      <c r="D36" s="1250"/>
      <c r="E36" s="566"/>
      <c r="F36" s="132"/>
      <c r="G36" s="802"/>
      <c r="H36" s="799"/>
      <c r="I36" s="799"/>
      <c r="J36" s="799"/>
      <c r="K36" s="799"/>
      <c r="L36" s="799"/>
      <c r="M36" s="802"/>
    </row>
    <row r="37" spans="1:15" s="3" customFormat="1" ht="9.75" customHeight="1" x14ac:dyDescent="0.25">
      <c r="A37" s="974" t="s">
        <v>50</v>
      </c>
      <c r="B37" s="1251" t="s">
        <v>51</v>
      </c>
      <c r="C37" s="1152">
        <f>(C7*0.01%)/6</f>
        <v>22.795066666666667</v>
      </c>
      <c r="D37" s="1249">
        <v>23</v>
      </c>
      <c r="E37" s="565"/>
      <c r="F37" s="766" t="s">
        <v>179</v>
      </c>
      <c r="G37" s="173" t="s">
        <v>31</v>
      </c>
      <c r="H37" s="173"/>
      <c r="I37" s="173" t="s">
        <v>53</v>
      </c>
      <c r="J37" s="173"/>
      <c r="K37" s="173">
        <v>0.37</v>
      </c>
      <c r="L37" s="173">
        <v>0.37</v>
      </c>
      <c r="M37" s="1074" t="s">
        <v>34</v>
      </c>
    </row>
    <row r="38" spans="1:15" s="3" customFormat="1" ht="9.75" customHeight="1" x14ac:dyDescent="0.25">
      <c r="A38" s="975"/>
      <c r="B38" s="1024"/>
      <c r="C38" s="1153"/>
      <c r="D38" s="1250"/>
      <c r="E38" s="566"/>
      <c r="F38" s="259" t="s">
        <v>255</v>
      </c>
      <c r="G38" s="117" t="s">
        <v>31</v>
      </c>
      <c r="H38" s="796"/>
      <c r="I38" s="796" t="s">
        <v>53</v>
      </c>
      <c r="J38" s="794"/>
      <c r="K38" s="518">
        <v>8.9999999999999993E-3</v>
      </c>
      <c r="L38" s="518">
        <v>8.9999999999999993E-3</v>
      </c>
      <c r="M38" s="1058"/>
      <c r="N38" s="5"/>
      <c r="O38" s="5"/>
    </row>
    <row r="39" spans="1:15" s="3" customFormat="1" ht="9.75" customHeight="1" x14ac:dyDescent="0.25">
      <c r="A39" s="975"/>
      <c r="B39" s="1024"/>
      <c r="C39" s="1153"/>
      <c r="D39" s="1250"/>
      <c r="E39" s="566"/>
      <c r="F39" s="138" t="s">
        <v>52</v>
      </c>
      <c r="G39" s="794" t="s">
        <v>31</v>
      </c>
      <c r="H39" s="796"/>
      <c r="I39" s="796" t="s">
        <v>53</v>
      </c>
      <c r="J39" s="794"/>
      <c r="K39" s="518">
        <v>1.0999999999999999E-2</v>
      </c>
      <c r="L39" s="518">
        <v>1.0999999999999999E-2</v>
      </c>
      <c r="M39" s="1058"/>
      <c r="N39" s="5"/>
      <c r="O39" s="5"/>
    </row>
    <row r="40" spans="1:15" s="3" customFormat="1" ht="9.75" customHeight="1" x14ac:dyDescent="0.25">
      <c r="A40" s="975"/>
      <c r="B40" s="1024"/>
      <c r="C40" s="1153"/>
      <c r="D40" s="1250"/>
      <c r="E40" s="566"/>
      <c r="F40" s="259" t="s">
        <v>256</v>
      </c>
      <c r="G40" s="794" t="s">
        <v>31</v>
      </c>
      <c r="H40" s="796"/>
      <c r="I40" s="796" t="s">
        <v>53</v>
      </c>
      <c r="J40" s="794"/>
      <c r="K40" s="518">
        <v>1.7000000000000001E-2</v>
      </c>
      <c r="L40" s="518">
        <v>1.7000000000000001E-2</v>
      </c>
      <c r="M40" s="1058"/>
      <c r="N40" s="5"/>
      <c r="O40" s="5"/>
    </row>
    <row r="41" spans="1:15" s="3" customFormat="1" ht="9.75" customHeight="1" x14ac:dyDescent="0.25">
      <c r="A41" s="975"/>
      <c r="B41" s="1024"/>
      <c r="C41" s="1153"/>
      <c r="D41" s="1250"/>
      <c r="E41" s="566"/>
      <c r="F41" s="519" t="s">
        <v>55</v>
      </c>
      <c r="G41" s="139" t="s">
        <v>31</v>
      </c>
      <c r="H41" s="796"/>
      <c r="I41" s="796" t="s">
        <v>53</v>
      </c>
      <c r="J41" s="794"/>
      <c r="K41" s="518">
        <v>7.0000000000000001E-3</v>
      </c>
      <c r="L41" s="518">
        <v>7.0000000000000001E-3</v>
      </c>
      <c r="M41" s="1058"/>
      <c r="N41" s="5"/>
      <c r="O41" s="5"/>
    </row>
    <row r="42" spans="1:15" s="3" customFormat="1" ht="9.75" customHeight="1" x14ac:dyDescent="0.25">
      <c r="A42" s="975"/>
      <c r="B42" s="1024"/>
      <c r="C42" s="1153"/>
      <c r="D42" s="1250"/>
      <c r="E42" s="566"/>
      <c r="F42" s="138" t="s">
        <v>386</v>
      </c>
      <c r="G42" s="794" t="s">
        <v>31</v>
      </c>
      <c r="H42" s="796"/>
      <c r="I42" s="796" t="s">
        <v>53</v>
      </c>
      <c r="J42" s="794"/>
      <c r="K42" s="518">
        <v>1.9E-2</v>
      </c>
      <c r="L42" s="518">
        <v>1.9E-2</v>
      </c>
      <c r="M42" s="1058"/>
      <c r="N42" s="5"/>
      <c r="O42" s="5"/>
    </row>
    <row r="43" spans="1:15" s="3" customFormat="1" ht="9.75" customHeight="1" x14ac:dyDescent="0.25">
      <c r="A43" s="975"/>
      <c r="B43" s="1024"/>
      <c r="C43" s="1153"/>
      <c r="D43" s="1250"/>
      <c r="E43" s="566"/>
      <c r="F43" s="259" t="s">
        <v>150</v>
      </c>
      <c r="G43" s="794" t="s">
        <v>31</v>
      </c>
      <c r="H43" s="796"/>
      <c r="I43" s="796" t="s">
        <v>53</v>
      </c>
      <c r="J43" s="794"/>
      <c r="K43" s="518">
        <v>0.06</v>
      </c>
      <c r="L43" s="518">
        <v>0.06</v>
      </c>
      <c r="M43" s="1058"/>
      <c r="N43" s="5"/>
      <c r="O43" s="5"/>
    </row>
    <row r="44" spans="1:15" s="3" customFormat="1" ht="9.75" customHeight="1" x14ac:dyDescent="0.25">
      <c r="A44" s="975"/>
      <c r="B44" s="1024"/>
      <c r="C44" s="1153"/>
      <c r="D44" s="1250"/>
      <c r="E44" s="566"/>
      <c r="F44" s="138" t="s">
        <v>54</v>
      </c>
      <c r="G44" s="794" t="s">
        <v>31</v>
      </c>
      <c r="H44" s="796"/>
      <c r="I44" s="796" t="s">
        <v>53</v>
      </c>
      <c r="J44" s="794"/>
      <c r="K44" s="518">
        <v>1.4E-2</v>
      </c>
      <c r="L44" s="518">
        <v>1.4E-2</v>
      </c>
      <c r="M44" s="1058"/>
      <c r="N44" s="5"/>
      <c r="O44" s="5"/>
    </row>
    <row r="45" spans="1:15" s="3" customFormat="1" ht="9.75" customHeight="1" x14ac:dyDescent="0.25">
      <c r="A45" s="975"/>
      <c r="B45" s="1024"/>
      <c r="C45" s="1153"/>
      <c r="D45" s="1250"/>
      <c r="E45" s="566"/>
      <c r="F45" s="138" t="s">
        <v>56</v>
      </c>
      <c r="G45" s="794" t="s">
        <v>31</v>
      </c>
      <c r="H45" s="796"/>
      <c r="I45" s="796" t="s">
        <v>53</v>
      </c>
      <c r="J45" s="794"/>
      <c r="K45" s="518">
        <v>2.1000000000000001E-2</v>
      </c>
      <c r="L45" s="518">
        <v>2.1000000000000001E-2</v>
      </c>
      <c r="M45" s="1058"/>
    </row>
    <row r="46" spans="1:15" s="3" customFormat="1" ht="9.75" customHeight="1" x14ac:dyDescent="0.25">
      <c r="A46" s="975"/>
      <c r="B46" s="1024"/>
      <c r="C46" s="1153"/>
      <c r="D46" s="1250"/>
      <c r="E46" s="566"/>
      <c r="F46" s="138" t="s">
        <v>151</v>
      </c>
      <c r="G46" s="794" t="s">
        <v>31</v>
      </c>
      <c r="H46" s="796"/>
      <c r="I46" s="796" t="s">
        <v>53</v>
      </c>
      <c r="J46" s="794"/>
      <c r="K46" s="518">
        <v>1.0999999999999999E-2</v>
      </c>
      <c r="L46" s="518">
        <v>1.0999999999999999E-2</v>
      </c>
      <c r="M46" s="1058"/>
    </row>
    <row r="47" spans="1:15" s="3" customFormat="1" ht="9.75" customHeight="1" x14ac:dyDescent="0.25">
      <c r="A47" s="975"/>
      <c r="B47" s="1024"/>
      <c r="C47" s="1153"/>
      <c r="D47" s="1250"/>
      <c r="E47" s="566"/>
      <c r="F47" s="519" t="s">
        <v>152</v>
      </c>
      <c r="G47" s="794" t="s">
        <v>31</v>
      </c>
      <c r="H47" s="796"/>
      <c r="I47" s="796" t="s">
        <v>53</v>
      </c>
      <c r="J47" s="794"/>
      <c r="K47" s="518">
        <v>8.0000000000000002E-3</v>
      </c>
      <c r="L47" s="518">
        <v>8.0000000000000002E-3</v>
      </c>
      <c r="M47" s="1058"/>
    </row>
    <row r="48" spans="1:15" s="3" customFormat="1" ht="9.75" customHeight="1" x14ac:dyDescent="0.25">
      <c r="A48" s="976"/>
      <c r="B48" s="1025"/>
      <c r="C48" s="1154"/>
      <c r="D48" s="1252"/>
      <c r="E48" s="556"/>
      <c r="F48" s="21"/>
      <c r="G48" s="21"/>
      <c r="H48" s="789"/>
      <c r="I48" s="31"/>
      <c r="J48" s="789"/>
      <c r="K48" s="789"/>
      <c r="L48" s="73"/>
      <c r="M48" s="1033"/>
    </row>
    <row r="49" spans="1:13" s="3" customFormat="1" ht="47.25" customHeight="1" x14ac:dyDescent="0.25">
      <c r="A49" s="974" t="s">
        <v>57</v>
      </c>
      <c r="B49" s="810" t="s">
        <v>58</v>
      </c>
      <c r="C49" s="142">
        <f>(C7*0.01%)/6</f>
        <v>22.795066666666667</v>
      </c>
      <c r="D49" s="567">
        <f>(E50+E51+E62)</f>
        <v>30</v>
      </c>
      <c r="E49" s="568"/>
      <c r="F49" s="210"/>
      <c r="G49" s="815"/>
      <c r="H49" s="1238"/>
      <c r="I49" s="1239"/>
      <c r="J49" s="1239"/>
      <c r="K49" s="1239"/>
      <c r="L49" s="1239"/>
      <c r="M49" s="1240"/>
    </row>
    <row r="50" spans="1:13" s="3" customFormat="1" ht="12" customHeight="1" x14ac:dyDescent="0.25">
      <c r="A50" s="975"/>
      <c r="B50" s="776" t="s">
        <v>59</v>
      </c>
      <c r="C50" s="211"/>
      <c r="D50" s="804"/>
      <c r="E50" s="565">
        <v>10</v>
      </c>
      <c r="F50" s="212" t="s">
        <v>132</v>
      </c>
      <c r="G50" s="213" t="s">
        <v>60</v>
      </c>
      <c r="H50" s="317" t="s">
        <v>46</v>
      </c>
      <c r="I50" s="213" t="s">
        <v>53</v>
      </c>
      <c r="J50" s="213">
        <v>7.0000000000000007E-2</v>
      </c>
      <c r="K50" s="213">
        <v>0.05</v>
      </c>
      <c r="L50" s="213">
        <v>0.05</v>
      </c>
      <c r="M50" s="213" t="s">
        <v>34</v>
      </c>
    </row>
    <row r="51" spans="1:13" s="3" customFormat="1" ht="9.75" customHeight="1" x14ac:dyDescent="0.25">
      <c r="A51" s="975"/>
      <c r="B51" s="1130" t="s">
        <v>148</v>
      </c>
      <c r="C51" s="1241"/>
      <c r="D51" s="1244"/>
      <c r="E51" s="1213">
        <v>10</v>
      </c>
      <c r="F51" s="118"/>
      <c r="G51" s="794"/>
      <c r="H51" s="801"/>
      <c r="I51" s="793"/>
      <c r="J51" s="801"/>
      <c r="K51" s="826"/>
      <c r="L51" s="801"/>
      <c r="M51" s="1074" t="s">
        <v>80</v>
      </c>
    </row>
    <row r="52" spans="1:13" s="3" customFormat="1" ht="9.75" customHeight="1" x14ac:dyDescent="0.25">
      <c r="A52" s="975"/>
      <c r="B52" s="1131"/>
      <c r="C52" s="1242"/>
      <c r="D52" s="1245"/>
      <c r="E52" s="1204"/>
      <c r="F52" s="359" t="s">
        <v>264</v>
      </c>
      <c r="G52" s="341" t="s">
        <v>60</v>
      </c>
      <c r="H52" s="358"/>
      <c r="I52" s="358" t="s">
        <v>63</v>
      </c>
      <c r="J52" s="323"/>
      <c r="K52" s="437">
        <v>0.23</v>
      </c>
      <c r="L52" s="437">
        <v>0.23</v>
      </c>
      <c r="M52" s="1058"/>
    </row>
    <row r="53" spans="1:13" s="3" customFormat="1" ht="9.75" customHeight="1" x14ac:dyDescent="0.25">
      <c r="A53" s="975"/>
      <c r="B53" s="1131"/>
      <c r="C53" s="1242"/>
      <c r="D53" s="1245"/>
      <c r="E53" s="1204"/>
      <c r="F53" s="359" t="s">
        <v>258</v>
      </c>
      <c r="G53" s="341" t="s">
        <v>60</v>
      </c>
      <c r="H53" s="358"/>
      <c r="I53" s="341" t="s">
        <v>63</v>
      </c>
      <c r="J53" s="366"/>
      <c r="K53" s="437">
        <v>0.17</v>
      </c>
      <c r="L53" s="437">
        <v>0.17</v>
      </c>
      <c r="M53" s="1058"/>
    </row>
    <row r="54" spans="1:13" s="3" customFormat="1" ht="9.75" customHeight="1" x14ac:dyDescent="0.25">
      <c r="A54" s="975"/>
      <c r="B54" s="1131"/>
      <c r="C54" s="1242"/>
      <c r="D54" s="1245"/>
      <c r="E54" s="1204"/>
      <c r="F54" s="359" t="s">
        <v>260</v>
      </c>
      <c r="G54" s="341" t="s">
        <v>60</v>
      </c>
      <c r="H54" s="358"/>
      <c r="I54" s="341" t="s">
        <v>63</v>
      </c>
      <c r="J54" s="323"/>
      <c r="K54" s="437">
        <v>0.51</v>
      </c>
      <c r="L54" s="437">
        <v>0.51</v>
      </c>
      <c r="M54" s="1058"/>
    </row>
    <row r="55" spans="1:13" s="3" customFormat="1" ht="9.75" customHeight="1" x14ac:dyDescent="0.25">
      <c r="A55" s="975"/>
      <c r="B55" s="1131"/>
      <c r="C55" s="1242"/>
      <c r="D55" s="1245"/>
      <c r="E55" s="1204"/>
      <c r="F55" s="359" t="s">
        <v>261</v>
      </c>
      <c r="G55" s="341" t="s">
        <v>60</v>
      </c>
      <c r="H55" s="358"/>
      <c r="I55" s="341" t="s">
        <v>63</v>
      </c>
      <c r="J55" s="323"/>
      <c r="K55" s="437">
        <v>0.34</v>
      </c>
      <c r="L55" s="437">
        <v>0.34</v>
      </c>
      <c r="M55" s="1058"/>
    </row>
    <row r="56" spans="1:13" s="3" customFormat="1" ht="9.75" customHeight="1" x14ac:dyDescent="0.25">
      <c r="A56" s="975"/>
      <c r="B56" s="1131"/>
      <c r="C56" s="1242"/>
      <c r="D56" s="1245"/>
      <c r="E56" s="1204"/>
      <c r="F56" s="359" t="s">
        <v>259</v>
      </c>
      <c r="G56" s="341" t="s">
        <v>60</v>
      </c>
      <c r="H56" s="360"/>
      <c r="I56" s="341" t="s">
        <v>63</v>
      </c>
      <c r="J56" s="323"/>
      <c r="K56" s="437">
        <v>0.39</v>
      </c>
      <c r="L56" s="437">
        <v>0.39</v>
      </c>
      <c r="M56" s="1058"/>
    </row>
    <row r="57" spans="1:13" s="3" customFormat="1" ht="9.75" customHeight="1" x14ac:dyDescent="0.25">
      <c r="A57" s="975"/>
      <c r="B57" s="1131"/>
      <c r="C57" s="1242"/>
      <c r="D57" s="1245"/>
      <c r="E57" s="1204"/>
      <c r="F57" s="359" t="s">
        <v>262</v>
      </c>
      <c r="G57" s="341" t="s">
        <v>60</v>
      </c>
      <c r="H57" s="361"/>
      <c r="I57" s="341" t="s">
        <v>63</v>
      </c>
      <c r="J57" s="323"/>
      <c r="K57" s="437">
        <v>0.33</v>
      </c>
      <c r="L57" s="437">
        <v>0.33</v>
      </c>
      <c r="M57" s="1058"/>
    </row>
    <row r="58" spans="1:13" s="3" customFormat="1" ht="9.75" customHeight="1" x14ac:dyDescent="0.25">
      <c r="A58" s="975"/>
      <c r="B58" s="1131"/>
      <c r="C58" s="1242"/>
      <c r="D58" s="1245"/>
      <c r="E58" s="1204"/>
      <c r="F58" s="359" t="s">
        <v>263</v>
      </c>
      <c r="G58" s="341" t="s">
        <v>60</v>
      </c>
      <c r="H58" s="358"/>
      <c r="I58" s="341" t="s">
        <v>63</v>
      </c>
      <c r="J58" s="367"/>
      <c r="K58" s="437">
        <v>0.23</v>
      </c>
      <c r="L58" s="437">
        <v>0.23</v>
      </c>
      <c r="M58" s="1058"/>
    </row>
    <row r="59" spans="1:13" s="3" customFormat="1" ht="9.75" customHeight="1" x14ac:dyDescent="0.25">
      <c r="A59" s="975"/>
      <c r="B59" s="1132"/>
      <c r="C59" s="1243"/>
      <c r="D59" s="1246"/>
      <c r="E59" s="1217"/>
      <c r="F59" s="121"/>
      <c r="G59" s="794"/>
      <c r="H59" s="799"/>
      <c r="I59" s="798"/>
      <c r="J59" s="126"/>
      <c r="K59" s="131"/>
      <c r="L59" s="131"/>
      <c r="M59" s="1033"/>
    </row>
    <row r="60" spans="1:13" s="3" customFormat="1" ht="9.75" customHeight="1" x14ac:dyDescent="0.25">
      <c r="A60" s="975"/>
      <c r="B60" s="214"/>
      <c r="C60" s="1241"/>
      <c r="D60" s="1158"/>
      <c r="E60" s="549"/>
      <c r="F60" s="320" t="s">
        <v>257</v>
      </c>
      <c r="G60" s="124" t="s">
        <v>60</v>
      </c>
      <c r="H60" s="420"/>
      <c r="I60" s="801" t="s">
        <v>63</v>
      </c>
      <c r="J60" s="215"/>
      <c r="K60" s="498"/>
      <c r="L60" s="325"/>
      <c r="M60" s="1074" t="s">
        <v>34</v>
      </c>
    </row>
    <row r="61" spans="1:13" s="3" customFormat="1" ht="9.75" customHeight="1" x14ac:dyDescent="0.25">
      <c r="A61" s="975"/>
      <c r="B61" s="216"/>
      <c r="C61" s="1247"/>
      <c r="D61" s="1159"/>
      <c r="E61" s="812"/>
      <c r="F61" s="118" t="s">
        <v>64</v>
      </c>
      <c r="G61" s="341" t="s">
        <v>60</v>
      </c>
      <c r="H61" s="139"/>
      <c r="I61" s="801" t="s">
        <v>63</v>
      </c>
      <c r="J61" s="217"/>
      <c r="K61" s="796">
        <v>0.14000000000000001</v>
      </c>
      <c r="L61" s="796">
        <v>0.14000000000000001</v>
      </c>
      <c r="M61" s="1058"/>
    </row>
    <row r="62" spans="1:13" s="3" customFormat="1" ht="9.75" customHeight="1" x14ac:dyDescent="0.25">
      <c r="A62" s="975"/>
      <c r="B62" s="216" t="s">
        <v>149</v>
      </c>
      <c r="C62" s="1247"/>
      <c r="D62" s="1159"/>
      <c r="E62" s="812">
        <v>10</v>
      </c>
      <c r="F62" s="118" t="s">
        <v>65</v>
      </c>
      <c r="G62" s="341" t="s">
        <v>60</v>
      </c>
      <c r="H62" s="139"/>
      <c r="I62" s="801" t="s">
        <v>63</v>
      </c>
      <c r="J62" s="126"/>
      <c r="K62" s="796">
        <v>0.11</v>
      </c>
      <c r="L62" s="796">
        <v>0.11</v>
      </c>
      <c r="M62" s="1058"/>
    </row>
    <row r="63" spans="1:13" s="3" customFormat="1" ht="9.75" customHeight="1" x14ac:dyDescent="0.25">
      <c r="A63" s="975"/>
      <c r="B63" s="216"/>
      <c r="C63" s="1247"/>
      <c r="D63" s="1159"/>
      <c r="E63" s="812"/>
      <c r="F63" s="118" t="s">
        <v>66</v>
      </c>
      <c r="G63" s="341" t="s">
        <v>60</v>
      </c>
      <c r="H63" s="139"/>
      <c r="I63" s="801" t="s">
        <v>63</v>
      </c>
      <c r="J63" s="126"/>
      <c r="K63" s="796">
        <v>0.05</v>
      </c>
      <c r="L63" s="796">
        <v>0.05</v>
      </c>
      <c r="M63" s="1058"/>
    </row>
    <row r="64" spans="1:13" s="3" customFormat="1" ht="9.75" customHeight="1" x14ac:dyDescent="0.25">
      <c r="A64" s="975"/>
      <c r="B64" s="218"/>
      <c r="C64" s="1248"/>
      <c r="D64" s="1160"/>
      <c r="E64" s="550"/>
      <c r="F64" s="129" t="s">
        <v>67</v>
      </c>
      <c r="G64" s="341" t="s">
        <v>60</v>
      </c>
      <c r="H64" s="139"/>
      <c r="I64" s="801" t="s">
        <v>63</v>
      </c>
      <c r="J64" s="130"/>
      <c r="K64" s="796">
        <v>0.43</v>
      </c>
      <c r="L64" s="796">
        <v>0.43</v>
      </c>
      <c r="M64" s="1033"/>
    </row>
    <row r="65" spans="1:15" s="3" customFormat="1" ht="30" customHeight="1" x14ac:dyDescent="0.25">
      <c r="A65" s="1015" t="s">
        <v>15</v>
      </c>
      <c r="B65" s="1120"/>
      <c r="C65" s="1123" t="s">
        <v>9</v>
      </c>
      <c r="D65" s="1021"/>
      <c r="E65" s="790"/>
      <c r="F65" s="1006" t="s">
        <v>16</v>
      </c>
      <c r="G65" s="1006" t="s">
        <v>17</v>
      </c>
      <c r="H65" s="1006" t="s">
        <v>18</v>
      </c>
      <c r="I65" s="1006" t="s">
        <v>19</v>
      </c>
      <c r="J65" s="1006" t="s">
        <v>20</v>
      </c>
      <c r="K65" s="1006" t="s">
        <v>21</v>
      </c>
      <c r="L65" s="1006" t="s">
        <v>376</v>
      </c>
      <c r="M65" s="1006" t="s">
        <v>23</v>
      </c>
    </row>
    <row r="66" spans="1:15" s="3" customFormat="1" ht="30" customHeight="1" x14ac:dyDescent="0.25">
      <c r="A66" s="1121"/>
      <c r="B66" s="1122"/>
      <c r="C66" s="16" t="s">
        <v>27</v>
      </c>
      <c r="D66" s="206" t="s">
        <v>14</v>
      </c>
      <c r="E66" s="782"/>
      <c r="F66" s="1008"/>
      <c r="G66" s="1008"/>
      <c r="H66" s="1008"/>
      <c r="I66" s="1008"/>
      <c r="J66" s="1008"/>
      <c r="K66" s="1008"/>
      <c r="L66" s="1008"/>
      <c r="M66" s="1008"/>
    </row>
    <row r="67" spans="1:15" s="3" customFormat="1" ht="12.75" customHeight="1" x14ac:dyDescent="0.25">
      <c r="A67" s="1023" t="s">
        <v>68</v>
      </c>
      <c r="B67" s="1023" t="s">
        <v>69</v>
      </c>
      <c r="C67" s="1225">
        <f>(C7*0.04%)*0.3</f>
        <v>164.12447999999998</v>
      </c>
      <c r="D67" s="1229">
        <f>E67+E90+E102</f>
        <v>165</v>
      </c>
      <c r="E67" s="1108">
        <v>70</v>
      </c>
      <c r="F67" s="762"/>
      <c r="G67" s="147"/>
      <c r="H67" s="357"/>
      <c r="I67" s="147"/>
      <c r="J67" s="762"/>
      <c r="K67" s="147"/>
      <c r="L67" s="147"/>
      <c r="M67" s="577"/>
    </row>
    <row r="68" spans="1:15" s="3" customFormat="1" ht="12.75" customHeight="1" x14ac:dyDescent="0.25">
      <c r="A68" s="1024"/>
      <c r="B68" s="1024"/>
      <c r="C68" s="1226"/>
      <c r="D68" s="1230"/>
      <c r="E68" s="1109"/>
      <c r="F68" s="119"/>
      <c r="G68" s="794"/>
      <c r="H68" s="773"/>
      <c r="I68" s="794"/>
      <c r="J68" s="126"/>
      <c r="K68" s="150"/>
      <c r="L68" s="801"/>
      <c r="M68" s="369"/>
    </row>
    <row r="69" spans="1:15" s="3" customFormat="1" ht="9.75" customHeight="1" x14ac:dyDescent="0.25">
      <c r="A69" s="1024"/>
      <c r="B69" s="1024"/>
      <c r="C69" s="1226"/>
      <c r="D69" s="1231"/>
      <c r="E69" s="1109"/>
      <c r="F69" s="120" t="s">
        <v>216</v>
      </c>
      <c r="G69" s="126" t="s">
        <v>400</v>
      </c>
      <c r="H69" s="155"/>
      <c r="I69" s="126" t="s">
        <v>53</v>
      </c>
      <c r="J69" s="126"/>
      <c r="K69" s="801">
        <v>10</v>
      </c>
      <c r="L69" s="801" t="s">
        <v>338</v>
      </c>
      <c r="M69" s="1058" t="s">
        <v>34</v>
      </c>
      <c r="O69" s="5"/>
    </row>
    <row r="70" spans="1:15" s="3" customFormat="1" ht="9.75" customHeight="1" x14ac:dyDescent="0.25">
      <c r="A70" s="1024"/>
      <c r="B70" s="1024"/>
      <c r="C70" s="1226"/>
      <c r="D70" s="1231"/>
      <c r="E70" s="1109"/>
      <c r="F70" s="75" t="s">
        <v>153</v>
      </c>
      <c r="G70" s="126" t="s">
        <v>400</v>
      </c>
      <c r="H70" s="155"/>
      <c r="I70" s="126" t="s">
        <v>53</v>
      </c>
      <c r="J70" s="126"/>
      <c r="K70" s="801">
        <v>2</v>
      </c>
      <c r="L70" s="801" t="s">
        <v>331</v>
      </c>
      <c r="M70" s="1058"/>
      <c r="O70" s="5"/>
    </row>
    <row r="71" spans="1:15" s="3" customFormat="1" ht="9.75" customHeight="1" x14ac:dyDescent="0.25">
      <c r="A71" s="1024"/>
      <c r="B71" s="1024"/>
      <c r="C71" s="1226"/>
      <c r="D71" s="1231"/>
      <c r="E71" s="1109"/>
      <c r="F71" s="70" t="s">
        <v>154</v>
      </c>
      <c r="G71" s="126" t="s">
        <v>400</v>
      </c>
      <c r="H71" s="155"/>
      <c r="I71" s="126" t="s">
        <v>53</v>
      </c>
      <c r="J71" s="126"/>
      <c r="K71" s="801">
        <v>10</v>
      </c>
      <c r="L71" s="801" t="s">
        <v>364</v>
      </c>
      <c r="M71" s="1058"/>
      <c r="O71" s="6"/>
    </row>
    <row r="72" spans="1:15" s="3" customFormat="1" ht="9.75" customHeight="1" x14ac:dyDescent="0.25">
      <c r="A72" s="1024"/>
      <c r="B72" s="1024"/>
      <c r="C72" s="1226"/>
      <c r="D72" s="1231"/>
      <c r="E72" s="1109"/>
      <c r="F72" s="70" t="s">
        <v>265</v>
      </c>
      <c r="G72" s="126" t="s">
        <v>400</v>
      </c>
      <c r="H72" s="155"/>
      <c r="I72" s="126" t="s">
        <v>53</v>
      </c>
      <c r="J72" s="800"/>
      <c r="K72" s="801">
        <v>20</v>
      </c>
      <c r="L72" s="801" t="s">
        <v>332</v>
      </c>
      <c r="M72" s="1058"/>
      <c r="O72" s="6"/>
    </row>
    <row r="73" spans="1:15" s="3" customFormat="1" ht="9.75" customHeight="1" x14ac:dyDescent="0.25">
      <c r="A73" s="1024"/>
      <c r="B73" s="1024"/>
      <c r="C73" s="1226"/>
      <c r="D73" s="1231"/>
      <c r="E73" s="1109"/>
      <c r="F73" s="70" t="s">
        <v>404</v>
      </c>
      <c r="G73" s="126" t="s">
        <v>400</v>
      </c>
      <c r="H73" s="155"/>
      <c r="I73" s="126" t="s">
        <v>53</v>
      </c>
      <c r="J73" s="126"/>
      <c r="K73" s="524">
        <v>10</v>
      </c>
      <c r="L73" s="801" t="s">
        <v>364</v>
      </c>
      <c r="M73" s="1058"/>
      <c r="O73" s="6"/>
    </row>
    <row r="74" spans="1:15" s="3" customFormat="1" ht="9.75" customHeight="1" x14ac:dyDescent="0.25">
      <c r="A74" s="1024"/>
      <c r="B74" s="1024"/>
      <c r="C74" s="1226"/>
      <c r="D74" s="1231"/>
      <c r="E74" s="1109"/>
      <c r="F74" s="72"/>
      <c r="G74" s="305"/>
      <c r="H74" s="356"/>
      <c r="I74" s="126"/>
      <c r="J74" s="306"/>
      <c r="K74" s="796"/>
      <c r="L74" s="306"/>
      <c r="M74" s="1058"/>
      <c r="O74" s="6"/>
    </row>
    <row r="75" spans="1:15" s="3" customFormat="1" ht="9.75" customHeight="1" x14ac:dyDescent="0.25">
      <c r="A75" s="1024"/>
      <c r="B75" s="1024"/>
      <c r="C75" s="1226"/>
      <c r="D75" s="1231"/>
      <c r="E75" s="1109"/>
      <c r="F75" s="119" t="s">
        <v>267</v>
      </c>
      <c r="G75" s="126" t="s">
        <v>400</v>
      </c>
      <c r="H75" s="126"/>
      <c r="I75" s="126" t="s">
        <v>53</v>
      </c>
      <c r="J75" s="157"/>
      <c r="K75" s="796">
        <v>400</v>
      </c>
      <c r="L75" s="126" t="s">
        <v>333</v>
      </c>
      <c r="M75" s="1058"/>
      <c r="O75" s="6"/>
    </row>
    <row r="76" spans="1:15" s="3" customFormat="1" ht="9.75" customHeight="1" x14ac:dyDescent="0.25">
      <c r="A76" s="1024"/>
      <c r="B76" s="1024"/>
      <c r="C76" s="1226"/>
      <c r="D76" s="1231"/>
      <c r="E76" s="1109"/>
      <c r="F76" s="119" t="s">
        <v>145</v>
      </c>
      <c r="G76" s="126" t="s">
        <v>400</v>
      </c>
      <c r="H76" s="126"/>
      <c r="I76" s="126" t="s">
        <v>53</v>
      </c>
      <c r="J76" s="325"/>
      <c r="K76" s="796">
        <v>40</v>
      </c>
      <c r="L76" s="801" t="s">
        <v>334</v>
      </c>
      <c r="M76" s="1058"/>
      <c r="O76" s="6"/>
    </row>
    <row r="77" spans="1:15" s="3" customFormat="1" ht="9.75" customHeight="1" x14ac:dyDescent="0.25">
      <c r="A77" s="1024"/>
      <c r="B77" s="1024"/>
      <c r="C77" s="1226"/>
      <c r="D77" s="1231"/>
      <c r="E77" s="1109"/>
      <c r="F77" s="119" t="s">
        <v>266</v>
      </c>
      <c r="G77" s="126" t="s">
        <v>400</v>
      </c>
      <c r="H77" s="126"/>
      <c r="I77" s="126" t="s">
        <v>53</v>
      </c>
      <c r="J77" s="157"/>
      <c r="K77" s="796">
        <v>50</v>
      </c>
      <c r="L77" s="801" t="s">
        <v>335</v>
      </c>
      <c r="M77" s="1058"/>
      <c r="O77" s="6"/>
    </row>
    <row r="78" spans="1:15" s="3" customFormat="1" ht="9.75" customHeight="1" x14ac:dyDescent="0.25">
      <c r="A78" s="1024"/>
      <c r="B78" s="1024"/>
      <c r="C78" s="1226"/>
      <c r="D78" s="1231"/>
      <c r="E78" s="1109"/>
      <c r="F78" s="72" t="s">
        <v>303</v>
      </c>
      <c r="G78" s="126" t="s">
        <v>400</v>
      </c>
      <c r="H78" s="126"/>
      <c r="I78" s="126" t="s">
        <v>53</v>
      </c>
      <c r="J78" s="306"/>
      <c r="K78" s="796">
        <v>40</v>
      </c>
      <c r="L78" s="801" t="s">
        <v>339</v>
      </c>
      <c r="M78" s="1058"/>
      <c r="O78" s="6"/>
    </row>
    <row r="79" spans="1:15" s="3" customFormat="1" ht="9.75" customHeight="1" x14ac:dyDescent="0.25">
      <c r="A79" s="1024"/>
      <c r="B79" s="1024"/>
      <c r="C79" s="1226"/>
      <c r="D79" s="1231"/>
      <c r="E79" s="1109"/>
      <c r="F79" s="70"/>
      <c r="G79" s="306"/>
      <c r="H79" s="126"/>
      <c r="I79" s="126"/>
      <c r="J79" s="306"/>
      <c r="K79" s="801"/>
      <c r="L79" s="306"/>
      <c r="M79" s="1058"/>
      <c r="O79" s="6"/>
    </row>
    <row r="80" spans="1:15" s="3" customFormat="1" ht="9.75" customHeight="1" x14ac:dyDescent="0.25">
      <c r="A80" s="1024"/>
      <c r="B80" s="1024"/>
      <c r="C80" s="1226"/>
      <c r="D80" s="1231"/>
      <c r="E80" s="1109"/>
      <c r="F80" s="119" t="s">
        <v>207</v>
      </c>
      <c r="G80" s="126" t="s">
        <v>400</v>
      </c>
      <c r="H80" s="126"/>
      <c r="I80" s="126" t="s">
        <v>53</v>
      </c>
      <c r="J80" s="126"/>
      <c r="K80" s="801">
        <v>5</v>
      </c>
      <c r="L80" s="126" t="s">
        <v>341</v>
      </c>
      <c r="M80" s="1058"/>
      <c r="O80" s="6"/>
    </row>
    <row r="81" spans="1:15" s="3" customFormat="1" ht="9.75" customHeight="1" x14ac:dyDescent="0.25">
      <c r="A81" s="1024"/>
      <c r="B81" s="1024"/>
      <c r="C81" s="1226"/>
      <c r="D81" s="1231"/>
      <c r="E81" s="1109"/>
      <c r="F81" s="119" t="s">
        <v>209</v>
      </c>
      <c r="G81" s="126" t="s">
        <v>400</v>
      </c>
      <c r="H81" s="126"/>
      <c r="I81" s="126" t="s">
        <v>53</v>
      </c>
      <c r="J81" s="126"/>
      <c r="K81" s="801">
        <v>8</v>
      </c>
      <c r="L81" s="126" t="s">
        <v>341</v>
      </c>
      <c r="M81" s="1058"/>
      <c r="O81" s="6"/>
    </row>
    <row r="82" spans="1:15" s="3" customFormat="1" ht="9.75" customHeight="1" x14ac:dyDescent="0.25">
      <c r="A82" s="1024"/>
      <c r="B82" s="1024"/>
      <c r="C82" s="1226"/>
      <c r="D82" s="1231"/>
      <c r="E82" s="1109"/>
      <c r="F82" s="120" t="s">
        <v>146</v>
      </c>
      <c r="G82" s="126" t="s">
        <v>400</v>
      </c>
      <c r="H82" s="126"/>
      <c r="I82" s="126" t="s">
        <v>53</v>
      </c>
      <c r="J82" s="126"/>
      <c r="K82" s="801">
        <v>5</v>
      </c>
      <c r="L82" s="126" t="s">
        <v>332</v>
      </c>
      <c r="M82" s="1058"/>
      <c r="O82" s="6"/>
    </row>
    <row r="83" spans="1:15" s="3" customFormat="1" ht="9.75" customHeight="1" x14ac:dyDescent="0.25">
      <c r="A83" s="1024"/>
      <c r="B83" s="1024"/>
      <c r="C83" s="1226"/>
      <c r="D83" s="1231"/>
      <c r="E83" s="1109"/>
      <c r="F83" s="132" t="s">
        <v>175</v>
      </c>
      <c r="G83" s="126" t="s">
        <v>400</v>
      </c>
      <c r="H83" s="126"/>
      <c r="I83" s="126" t="s">
        <v>53</v>
      </c>
      <c r="J83" s="126"/>
      <c r="K83" s="801">
        <v>10</v>
      </c>
      <c r="L83" s="801" t="s">
        <v>364</v>
      </c>
      <c r="M83" s="1058"/>
      <c r="O83" s="6"/>
    </row>
    <row r="84" spans="1:15" s="3" customFormat="1" ht="9.75" customHeight="1" x14ac:dyDescent="0.25">
      <c r="A84" s="1024"/>
      <c r="B84" s="1024"/>
      <c r="C84" s="1226"/>
      <c r="D84" s="1231"/>
      <c r="E84" s="1109"/>
      <c r="F84" s="132" t="s">
        <v>387</v>
      </c>
      <c r="G84" s="126" t="s">
        <v>400</v>
      </c>
      <c r="H84" s="126"/>
      <c r="I84" s="126" t="s">
        <v>53</v>
      </c>
      <c r="J84" s="126"/>
      <c r="K84" s="524">
        <v>200</v>
      </c>
      <c r="L84" s="389" t="s">
        <v>342</v>
      </c>
      <c r="M84" s="1058"/>
      <c r="O84" s="6"/>
    </row>
    <row r="85" spans="1:15" s="3" customFormat="1" ht="9.75" customHeight="1" x14ac:dyDescent="0.25">
      <c r="A85" s="1024"/>
      <c r="B85" s="1024"/>
      <c r="C85" s="1226"/>
      <c r="D85" s="1231"/>
      <c r="E85" s="1109"/>
      <c r="F85" s="132" t="s">
        <v>398</v>
      </c>
      <c r="G85" s="126" t="s">
        <v>400</v>
      </c>
      <c r="H85" s="126"/>
      <c r="I85" s="126" t="s">
        <v>53</v>
      </c>
      <c r="J85" s="126"/>
      <c r="K85" s="524">
        <v>30</v>
      </c>
      <c r="L85" s="126" t="s">
        <v>408</v>
      </c>
      <c r="M85" s="1058"/>
      <c r="O85" s="6"/>
    </row>
    <row r="86" spans="1:15" s="3" customFormat="1" ht="9.75" customHeight="1" x14ac:dyDescent="0.25">
      <c r="A86" s="1024"/>
      <c r="B86" s="1024"/>
      <c r="C86" s="1226"/>
      <c r="D86" s="1231"/>
      <c r="E86" s="1109"/>
      <c r="F86" s="132" t="s">
        <v>399</v>
      </c>
      <c r="G86" s="126" t="s">
        <v>400</v>
      </c>
      <c r="H86" s="126"/>
      <c r="I86" s="126" t="s">
        <v>53</v>
      </c>
      <c r="J86" s="126"/>
      <c r="K86" s="524">
        <v>20</v>
      </c>
      <c r="L86" s="126" t="s">
        <v>366</v>
      </c>
      <c r="M86" s="1058"/>
      <c r="O86" s="6"/>
    </row>
    <row r="87" spans="1:15" s="3" customFormat="1" ht="9.75" customHeight="1" x14ac:dyDescent="0.25">
      <c r="A87" s="1024"/>
      <c r="B87" s="1024"/>
      <c r="C87" s="1226"/>
      <c r="D87" s="1231"/>
      <c r="E87" s="1109"/>
      <c r="F87" s="70" t="s">
        <v>211</v>
      </c>
      <c r="G87" s="126" t="s">
        <v>400</v>
      </c>
      <c r="H87" s="126"/>
      <c r="I87" s="126" t="s">
        <v>53</v>
      </c>
      <c r="J87" s="126"/>
      <c r="K87" s="801">
        <v>5</v>
      </c>
      <c r="L87" s="126" t="s">
        <v>341</v>
      </c>
      <c r="M87" s="1058"/>
      <c r="O87" s="6"/>
    </row>
    <row r="88" spans="1:15" s="3" customFormat="1" ht="9.75" customHeight="1" x14ac:dyDescent="0.25">
      <c r="A88" s="1024"/>
      <c r="B88" s="1024"/>
      <c r="C88" s="1226"/>
      <c r="D88" s="1231"/>
      <c r="E88" s="1234"/>
      <c r="F88" s="70" t="s">
        <v>210</v>
      </c>
      <c r="G88" s="126" t="s">
        <v>400</v>
      </c>
      <c r="H88" s="126"/>
      <c r="I88" s="126" t="s">
        <v>53</v>
      </c>
      <c r="J88" s="126"/>
      <c r="K88" s="801">
        <v>5</v>
      </c>
      <c r="L88" s="126" t="s">
        <v>341</v>
      </c>
      <c r="M88" s="1058"/>
      <c r="O88" s="6"/>
    </row>
    <row r="89" spans="1:15" s="3" customFormat="1" ht="9.75" customHeight="1" x14ac:dyDescent="0.25">
      <c r="A89" s="1024"/>
      <c r="B89" s="1024"/>
      <c r="C89" s="1226"/>
      <c r="D89" s="1231"/>
      <c r="E89" s="569"/>
      <c r="F89" s="70"/>
      <c r="G89" s="306"/>
      <c r="H89" s="126"/>
      <c r="I89" s="126"/>
      <c r="J89" s="306"/>
      <c r="K89" s="306"/>
      <c r="L89" s="306"/>
      <c r="M89" s="1058"/>
      <c r="O89" s="6"/>
    </row>
    <row r="90" spans="1:15" s="3" customFormat="1" ht="9.75" customHeight="1" x14ac:dyDescent="0.25">
      <c r="A90" s="1024"/>
      <c r="B90" s="1024"/>
      <c r="C90" s="1226"/>
      <c r="D90" s="1231"/>
      <c r="E90" s="1235">
        <v>55</v>
      </c>
      <c r="F90" s="118" t="s">
        <v>269</v>
      </c>
      <c r="G90" s="801" t="s">
        <v>60</v>
      </c>
      <c r="H90" s="801"/>
      <c r="I90" s="801" t="s">
        <v>53</v>
      </c>
      <c r="J90" s="801"/>
      <c r="K90" s="801">
        <v>10</v>
      </c>
      <c r="L90" s="801">
        <v>100</v>
      </c>
      <c r="M90" s="1058"/>
      <c r="O90" s="6"/>
    </row>
    <row r="91" spans="1:15" s="3" customFormat="1" ht="9.75" customHeight="1" x14ac:dyDescent="0.25">
      <c r="A91" s="1024"/>
      <c r="B91" s="1024"/>
      <c r="C91" s="1226"/>
      <c r="D91" s="1231"/>
      <c r="E91" s="1109"/>
      <c r="F91" s="119" t="s">
        <v>268</v>
      </c>
      <c r="G91" s="801" t="s">
        <v>60</v>
      </c>
      <c r="H91" s="126"/>
      <c r="I91" s="126" t="s">
        <v>53</v>
      </c>
      <c r="J91" s="126"/>
      <c r="K91" s="126">
        <v>10</v>
      </c>
      <c r="L91" s="126">
        <v>100</v>
      </c>
      <c r="M91" s="1058"/>
      <c r="O91" s="6"/>
    </row>
    <row r="92" spans="1:15" s="3" customFormat="1" ht="9.75" customHeight="1" x14ac:dyDescent="0.25">
      <c r="A92" s="1024"/>
      <c r="B92" s="1024"/>
      <c r="C92" s="1226"/>
      <c r="D92" s="1231"/>
      <c r="E92" s="1109"/>
      <c r="F92" s="68" t="s">
        <v>203</v>
      </c>
      <c r="G92" s="801" t="s">
        <v>60</v>
      </c>
      <c r="H92" s="126"/>
      <c r="I92" s="126" t="s">
        <v>53</v>
      </c>
      <c r="J92" s="126"/>
      <c r="K92" s="126">
        <v>10</v>
      </c>
      <c r="L92" s="126">
        <v>100</v>
      </c>
      <c r="M92" s="1058"/>
      <c r="O92" s="6"/>
    </row>
    <row r="93" spans="1:15" s="3" customFormat="1" ht="9.75" customHeight="1" x14ac:dyDescent="0.25">
      <c r="A93" s="1024"/>
      <c r="B93" s="1024"/>
      <c r="C93" s="1226"/>
      <c r="D93" s="1231"/>
      <c r="E93" s="1109"/>
      <c r="F93" s="355" t="s">
        <v>270</v>
      </c>
      <c r="G93" s="801" t="s">
        <v>60</v>
      </c>
      <c r="H93" s="126"/>
      <c r="I93" s="126" t="s">
        <v>53</v>
      </c>
      <c r="J93" s="356"/>
      <c r="K93" s="126">
        <v>20</v>
      </c>
      <c r="L93" s="126">
        <v>100</v>
      </c>
      <c r="M93" s="1058"/>
      <c r="O93" s="6"/>
    </row>
    <row r="94" spans="1:15" s="3" customFormat="1" ht="9.75" customHeight="1" x14ac:dyDescent="0.25">
      <c r="A94" s="1024"/>
      <c r="B94" s="1024"/>
      <c r="C94" s="1226"/>
      <c r="D94" s="1231"/>
      <c r="E94" s="1109"/>
      <c r="F94" s="355"/>
      <c r="G94" s="126"/>
      <c r="H94" s="126"/>
      <c r="I94" s="801"/>
      <c r="J94" s="356"/>
      <c r="K94" s="801"/>
      <c r="L94" s="800"/>
      <c r="M94" s="1058"/>
      <c r="O94" s="6"/>
    </row>
    <row r="95" spans="1:15" s="3" customFormat="1" ht="9.75" customHeight="1" x14ac:dyDescent="0.25">
      <c r="A95" s="1024"/>
      <c r="B95" s="1024"/>
      <c r="C95" s="1226"/>
      <c r="D95" s="1231"/>
      <c r="E95" s="1109"/>
      <c r="F95" s="118" t="s">
        <v>271</v>
      </c>
      <c r="G95" s="793" t="s">
        <v>60</v>
      </c>
      <c r="H95" s="126"/>
      <c r="I95" s="794" t="s">
        <v>53</v>
      </c>
      <c r="J95" s="226"/>
      <c r="K95" s="801">
        <v>10</v>
      </c>
      <c r="L95" s="126">
        <v>100</v>
      </c>
      <c r="M95" s="1058"/>
      <c r="O95" s="6"/>
    </row>
    <row r="96" spans="1:15" s="3" customFormat="1" ht="9.75" customHeight="1" x14ac:dyDescent="0.25">
      <c r="A96" s="1024"/>
      <c r="B96" s="1024"/>
      <c r="C96" s="1226"/>
      <c r="D96" s="1231"/>
      <c r="E96" s="1109"/>
      <c r="F96" s="156" t="s">
        <v>272</v>
      </c>
      <c r="G96" s="117" t="s">
        <v>60</v>
      </c>
      <c r="H96" s="117"/>
      <c r="I96" s="117" t="s">
        <v>53</v>
      </c>
      <c r="J96" s="99"/>
      <c r="K96" s="801">
        <v>5</v>
      </c>
      <c r="L96" s="799">
        <v>5</v>
      </c>
      <c r="M96" s="1058"/>
      <c r="O96" s="6"/>
    </row>
    <row r="97" spans="1:24" s="3" customFormat="1" ht="9.75" customHeight="1" x14ac:dyDescent="0.25">
      <c r="A97" s="1024"/>
      <c r="B97" s="1024"/>
      <c r="C97" s="1226"/>
      <c r="D97" s="1231"/>
      <c r="E97" s="1109"/>
      <c r="F97" s="156" t="s">
        <v>273</v>
      </c>
      <c r="G97" s="117" t="s">
        <v>60</v>
      </c>
      <c r="H97" s="117"/>
      <c r="I97" s="117" t="s">
        <v>53</v>
      </c>
      <c r="J97" s="99"/>
      <c r="K97" s="801">
        <v>10</v>
      </c>
      <c r="L97" s="799">
        <v>200</v>
      </c>
      <c r="M97" s="1058"/>
      <c r="O97" s="6"/>
    </row>
    <row r="98" spans="1:24" s="3" customFormat="1" ht="9.75" customHeight="1" x14ac:dyDescent="0.25">
      <c r="A98" s="1024"/>
      <c r="B98" s="1024"/>
      <c r="C98" s="1226"/>
      <c r="D98" s="1231"/>
      <c r="E98" s="1109"/>
      <c r="F98" s="156" t="s">
        <v>213</v>
      </c>
      <c r="G98" s="117" t="s">
        <v>60</v>
      </c>
      <c r="H98" s="793"/>
      <c r="I98" s="117" t="s">
        <v>53</v>
      </c>
      <c r="J98" s="99"/>
      <c r="K98" s="801">
        <v>10</v>
      </c>
      <c r="L98" s="576">
        <v>10</v>
      </c>
      <c r="M98" s="1058"/>
      <c r="O98" s="6"/>
    </row>
    <row r="99" spans="1:24" s="3" customFormat="1" ht="9.75" customHeight="1" x14ac:dyDescent="0.25">
      <c r="A99" s="1024"/>
      <c r="B99" s="1024"/>
      <c r="C99" s="1226"/>
      <c r="D99" s="1231"/>
      <c r="E99" s="1234"/>
      <c r="F99" s="378"/>
      <c r="G99" s="117"/>
      <c r="H99" s="802"/>
      <c r="I99" s="117"/>
      <c r="J99" s="99"/>
      <c r="K99" s="800"/>
      <c r="L99" s="799"/>
      <c r="M99" s="369"/>
      <c r="O99" s="6"/>
    </row>
    <row r="100" spans="1:24" s="3" customFormat="1" ht="9.75" customHeight="1" x14ac:dyDescent="0.25">
      <c r="A100" s="1024"/>
      <c r="B100" s="1024"/>
      <c r="C100" s="1226"/>
      <c r="D100" s="1231"/>
      <c r="E100" s="569"/>
      <c r="F100" s="372"/>
      <c r="G100" s="148"/>
      <c r="H100" s="373"/>
      <c r="I100" s="373"/>
      <c r="J100" s="374"/>
      <c r="K100" s="77"/>
      <c r="L100" s="373"/>
      <c r="M100" s="23"/>
      <c r="O100" s="6"/>
    </row>
    <row r="101" spans="1:24" s="3" customFormat="1" ht="9.75" customHeight="1" x14ac:dyDescent="0.25">
      <c r="A101" s="1024"/>
      <c r="B101" s="1024"/>
      <c r="C101" s="1226"/>
      <c r="D101" s="1231"/>
      <c r="E101" s="784"/>
      <c r="F101" s="371"/>
      <c r="G101" s="801"/>
      <c r="H101" s="325"/>
      <c r="I101" s="801"/>
      <c r="J101" s="221"/>
      <c r="K101" s="402"/>
      <c r="L101" s="800"/>
      <c r="M101" s="801"/>
      <c r="O101" s="6"/>
    </row>
    <row r="102" spans="1:24" s="3" customFormat="1" ht="9.75" customHeight="1" x14ac:dyDescent="0.25">
      <c r="A102" s="1024"/>
      <c r="B102" s="1024"/>
      <c r="C102" s="1226"/>
      <c r="D102" s="1231"/>
      <c r="E102" s="1236">
        <v>40</v>
      </c>
      <c r="F102" s="259" t="s">
        <v>274</v>
      </c>
      <c r="G102" s="801" t="s">
        <v>71</v>
      </c>
      <c r="H102" s="157"/>
      <c r="I102" s="126" t="s">
        <v>53</v>
      </c>
      <c r="J102" s="86"/>
      <c r="K102" s="126">
        <v>10</v>
      </c>
      <c r="L102" s="126">
        <v>100</v>
      </c>
      <c r="M102" s="1083" t="s">
        <v>34</v>
      </c>
      <c r="O102" s="6"/>
    </row>
    <row r="103" spans="1:24" s="3" customFormat="1" ht="9.75" customHeight="1" x14ac:dyDescent="0.25">
      <c r="A103" s="1024"/>
      <c r="B103" s="1024"/>
      <c r="C103" s="1226"/>
      <c r="D103" s="1231"/>
      <c r="E103" s="1140"/>
      <c r="F103" s="314" t="s">
        <v>275</v>
      </c>
      <c r="G103" s="801" t="s">
        <v>71</v>
      </c>
      <c r="H103" s="325"/>
      <c r="I103" s="126" t="s">
        <v>53</v>
      </c>
      <c r="J103" s="87"/>
      <c r="K103" s="126">
        <v>10</v>
      </c>
      <c r="L103" s="126">
        <v>100</v>
      </c>
      <c r="M103" s="1084"/>
      <c r="O103" s="6"/>
    </row>
    <row r="104" spans="1:24" s="3" customFormat="1" ht="9.75" customHeight="1" x14ac:dyDescent="0.25">
      <c r="A104" s="1024"/>
      <c r="B104" s="1024"/>
      <c r="C104" s="1226"/>
      <c r="D104" s="1231"/>
      <c r="E104" s="1140"/>
      <c r="F104" s="261" t="s">
        <v>276</v>
      </c>
      <c r="G104" s="801" t="s">
        <v>71</v>
      </c>
      <c r="H104" s="159"/>
      <c r="I104" s="126" t="s">
        <v>53</v>
      </c>
      <c r="J104" s="88"/>
      <c r="K104" s="126">
        <v>10</v>
      </c>
      <c r="L104" s="126">
        <v>100</v>
      </c>
      <c r="M104" s="1084"/>
      <c r="O104" s="6"/>
    </row>
    <row r="105" spans="1:24" s="3" customFormat="1" ht="9.75" customHeight="1" x14ac:dyDescent="0.25">
      <c r="A105" s="1024"/>
      <c r="B105" s="1024"/>
      <c r="C105" s="1226"/>
      <c r="D105" s="1231"/>
      <c r="E105" s="1140"/>
      <c r="F105" s="259" t="s">
        <v>277</v>
      </c>
      <c r="G105" s="801" t="s">
        <v>71</v>
      </c>
      <c r="H105" s="157"/>
      <c r="I105" s="126" t="s">
        <v>53</v>
      </c>
      <c r="J105" s="89"/>
      <c r="K105" s="126">
        <v>10</v>
      </c>
      <c r="L105" s="126">
        <v>100</v>
      </c>
      <c r="M105" s="1084"/>
      <c r="O105" s="6"/>
    </row>
    <row r="106" spans="1:24" s="3" customFormat="1" ht="9.75" customHeight="1" x14ac:dyDescent="0.25">
      <c r="A106" s="1024"/>
      <c r="B106" s="1024"/>
      <c r="C106" s="1226"/>
      <c r="D106" s="1231"/>
      <c r="E106" s="1140"/>
      <c r="F106" s="315" t="s">
        <v>278</v>
      </c>
      <c r="G106" s="126" t="s">
        <v>71</v>
      </c>
      <c r="H106" s="157"/>
      <c r="I106" s="126" t="s">
        <v>53</v>
      </c>
      <c r="J106" s="157"/>
      <c r="K106" s="126">
        <v>10</v>
      </c>
      <c r="L106" s="126">
        <v>100</v>
      </c>
      <c r="M106" s="1084"/>
      <c r="O106" s="6"/>
    </row>
    <row r="107" spans="1:24" s="3" customFormat="1" ht="9.75" customHeight="1" x14ac:dyDescent="0.25">
      <c r="A107" s="1024"/>
      <c r="B107" s="1024"/>
      <c r="C107" s="1226"/>
      <c r="D107" s="1231"/>
      <c r="E107" s="1140"/>
      <c r="F107" s="259" t="s">
        <v>279</v>
      </c>
      <c r="G107" s="155" t="s">
        <v>71</v>
      </c>
      <c r="H107" s="160"/>
      <c r="I107" s="126" t="s">
        <v>53</v>
      </c>
      <c r="J107" s="325"/>
      <c r="K107" s="126">
        <v>10</v>
      </c>
      <c r="L107" s="126">
        <v>100</v>
      </c>
      <c r="M107" s="1084"/>
      <c r="O107" s="6"/>
      <c r="P107" s="6"/>
      <c r="Q107" s="6"/>
      <c r="R107" s="17"/>
      <c r="S107" s="17"/>
      <c r="T107" s="17"/>
      <c r="U107" s="17"/>
      <c r="V107" s="17"/>
      <c r="W107" s="17"/>
      <c r="X107" s="5"/>
    </row>
    <row r="108" spans="1:24" s="3" customFormat="1" ht="9.75" customHeight="1" x14ac:dyDescent="0.25">
      <c r="A108" s="1024"/>
      <c r="B108" s="1024"/>
      <c r="C108" s="1226"/>
      <c r="D108" s="1231"/>
      <c r="E108" s="1140"/>
      <c r="F108" s="316" t="s">
        <v>280</v>
      </c>
      <c r="G108" s="799" t="s">
        <v>71</v>
      </c>
      <c r="H108" s="161"/>
      <c r="I108" s="126" t="s">
        <v>53</v>
      </c>
      <c r="J108" s="157"/>
      <c r="K108" s="126">
        <v>10</v>
      </c>
      <c r="L108" s="126">
        <v>100</v>
      </c>
      <c r="M108" s="1084"/>
      <c r="O108" s="6"/>
      <c r="P108" s="6"/>
      <c r="Q108" s="6"/>
      <c r="R108" s="17"/>
      <c r="S108" s="17"/>
      <c r="T108" s="17"/>
      <c r="U108" s="17"/>
      <c r="V108" s="17"/>
      <c r="W108" s="17"/>
      <c r="X108" s="5"/>
    </row>
    <row r="109" spans="1:24" s="3" customFormat="1" ht="9.75" customHeight="1" x14ac:dyDescent="0.25">
      <c r="A109" s="1024"/>
      <c r="B109" s="1024"/>
      <c r="C109" s="1226"/>
      <c r="D109" s="1231"/>
      <c r="E109" s="1140"/>
      <c r="F109" s="316" t="s">
        <v>281</v>
      </c>
      <c r="G109" s="799" t="s">
        <v>71</v>
      </c>
      <c r="H109" s="161"/>
      <c r="I109" s="799" t="s">
        <v>53</v>
      </c>
      <c r="J109" s="157"/>
      <c r="K109" s="126">
        <v>10</v>
      </c>
      <c r="L109" s="126">
        <v>100</v>
      </c>
      <c r="M109" s="1085"/>
      <c r="N109" s="71"/>
      <c r="O109" s="6"/>
      <c r="P109" s="20"/>
      <c r="Q109" s="20"/>
      <c r="R109" s="20"/>
      <c r="S109" s="20"/>
      <c r="T109" s="20"/>
      <c r="U109" s="20"/>
      <c r="V109" s="20"/>
      <c r="W109" s="20"/>
      <c r="X109" s="5"/>
    </row>
    <row r="110" spans="1:24" s="3" customFormat="1" ht="9.75" customHeight="1" x14ac:dyDescent="0.25">
      <c r="A110" s="1223"/>
      <c r="B110" s="1223"/>
      <c r="C110" s="1227"/>
      <c r="D110" s="1232"/>
      <c r="E110" s="1237"/>
      <c r="F110" s="375" t="s">
        <v>282</v>
      </c>
      <c r="G110" s="126" t="s">
        <v>71</v>
      </c>
      <c r="H110" s="157"/>
      <c r="I110" s="126" t="s">
        <v>53</v>
      </c>
      <c r="J110" s="323"/>
      <c r="K110" s="799">
        <v>10</v>
      </c>
      <c r="L110" s="117">
        <v>100</v>
      </c>
      <c r="M110" s="126"/>
      <c r="O110" s="6"/>
      <c r="P110" s="6"/>
      <c r="Q110" s="6"/>
      <c r="R110" s="17"/>
      <c r="S110" s="17"/>
      <c r="T110" s="17"/>
      <c r="U110" s="17"/>
      <c r="V110" s="17"/>
      <c r="W110" s="17"/>
      <c r="X110" s="5"/>
    </row>
    <row r="111" spans="1:24" s="3" customFormat="1" ht="9.75" customHeight="1" x14ac:dyDescent="0.25">
      <c r="A111" s="1223"/>
      <c r="B111" s="1223"/>
      <c r="C111" s="1227"/>
      <c r="D111" s="1232"/>
      <c r="E111" s="548"/>
      <c r="F111" s="118"/>
      <c r="G111" s="794"/>
      <c r="H111" s="794"/>
      <c r="I111" s="794"/>
      <c r="J111" s="770"/>
      <c r="K111" s="117"/>
      <c r="L111" s="794"/>
      <c r="M111" s="794"/>
      <c r="O111" s="6"/>
      <c r="P111" s="6"/>
      <c r="Q111" s="6"/>
      <c r="R111" s="17"/>
      <c r="S111" s="17"/>
      <c r="T111" s="17"/>
      <c r="U111" s="17"/>
      <c r="V111" s="17"/>
      <c r="W111" s="17"/>
      <c r="X111" s="5"/>
    </row>
    <row r="112" spans="1:24" s="3" customFormat="1" ht="9.75" customHeight="1" thickBot="1" x14ac:dyDescent="0.3">
      <c r="A112" s="1224"/>
      <c r="B112" s="1224"/>
      <c r="C112" s="1228"/>
      <c r="D112" s="1233"/>
      <c r="E112" s="808"/>
      <c r="F112" s="223"/>
      <c r="G112" s="798"/>
      <c r="H112" s="793"/>
      <c r="I112" s="793"/>
      <c r="J112" s="6"/>
      <c r="K112" s="774"/>
      <c r="L112" s="793"/>
      <c r="M112" s="793"/>
      <c r="P112" s="6"/>
      <c r="Q112" s="6"/>
      <c r="R112" s="17"/>
      <c r="S112" s="17"/>
      <c r="T112" s="17"/>
      <c r="U112" s="17"/>
      <c r="V112" s="17"/>
      <c r="W112" s="17"/>
      <c r="X112" s="5"/>
    </row>
    <row r="113" spans="1:24" s="3" customFormat="1" ht="12" customHeight="1" thickBot="1" x14ac:dyDescent="0.3">
      <c r="A113" s="1205" t="s">
        <v>72</v>
      </c>
      <c r="B113" s="1206"/>
      <c r="C113" s="184">
        <f>(C7*0.04%)*0.55</f>
        <v>300.89488</v>
      </c>
      <c r="D113" s="143">
        <f>D114+D135+D143+D149+D157+D162+D169</f>
        <v>301</v>
      </c>
      <c r="E113" s="568"/>
      <c r="F113" s="787"/>
      <c r="G113" s="162"/>
      <c r="H113" s="1219"/>
      <c r="I113" s="1220"/>
      <c r="J113" s="1220"/>
      <c r="K113" s="1220"/>
      <c r="L113" s="1220"/>
      <c r="M113" s="1189"/>
      <c r="P113" s="6"/>
      <c r="Q113" s="6"/>
      <c r="R113" s="17"/>
      <c r="S113" s="17"/>
      <c r="T113" s="17"/>
      <c r="U113" s="17"/>
      <c r="V113" s="17"/>
      <c r="W113" s="17"/>
      <c r="X113" s="5"/>
    </row>
    <row r="114" spans="1:24" s="3" customFormat="1" ht="9.75" customHeight="1" x14ac:dyDescent="0.25">
      <c r="A114" s="974" t="s">
        <v>73</v>
      </c>
      <c r="B114" s="1023" t="s">
        <v>74</v>
      </c>
      <c r="C114" s="1221"/>
      <c r="D114" s="983">
        <f>E115+E120+E128</f>
        <v>131</v>
      </c>
      <c r="E114" s="552"/>
      <c r="F114" s="180"/>
      <c r="G114" s="769"/>
      <c r="H114" s="116"/>
      <c r="I114" s="116"/>
      <c r="J114" s="123"/>
      <c r="K114" s="225"/>
      <c r="L114" s="116"/>
      <c r="M114" s="570"/>
      <c r="P114" s="20"/>
      <c r="Q114" s="20"/>
      <c r="R114" s="20"/>
      <c r="S114" s="20"/>
      <c r="T114" s="20"/>
      <c r="U114" s="20"/>
      <c r="V114" s="20"/>
      <c r="W114" s="20"/>
      <c r="X114" s="5"/>
    </row>
    <row r="115" spans="1:24" s="3" customFormat="1" ht="9.75" customHeight="1" x14ac:dyDescent="0.25">
      <c r="A115" s="975"/>
      <c r="B115" s="1024"/>
      <c r="C115" s="1221"/>
      <c r="D115" s="984"/>
      <c r="E115" s="1198">
        <v>70</v>
      </c>
      <c r="F115" s="180" t="s">
        <v>157</v>
      </c>
      <c r="G115" s="772" t="s">
        <v>60</v>
      </c>
      <c r="H115" s="117" t="s">
        <v>76</v>
      </c>
      <c r="I115" s="799" t="s">
        <v>53</v>
      </c>
      <c r="J115" s="126">
        <v>15</v>
      </c>
      <c r="K115" s="524">
        <v>5</v>
      </c>
      <c r="L115" s="794">
        <v>1500</v>
      </c>
      <c r="M115" s="969" t="s">
        <v>34</v>
      </c>
      <c r="P115" s="6"/>
      <c r="Q115" s="6"/>
      <c r="R115" s="17"/>
      <c r="S115" s="17"/>
      <c r="T115" s="17"/>
      <c r="U115" s="17"/>
      <c r="V115" s="17"/>
      <c r="W115" s="17"/>
      <c r="X115" s="5"/>
    </row>
    <row r="116" spans="1:24" s="3" customFormat="1" ht="9.75" customHeight="1" x14ac:dyDescent="0.25">
      <c r="A116" s="975"/>
      <c r="B116" s="1024"/>
      <c r="C116" s="1221"/>
      <c r="D116" s="984"/>
      <c r="E116" s="1204"/>
      <c r="F116" s="23" t="s">
        <v>283</v>
      </c>
      <c r="G116" s="117" t="s">
        <v>60</v>
      </c>
      <c r="H116" s="117" t="s">
        <v>76</v>
      </c>
      <c r="I116" s="799" t="s">
        <v>53</v>
      </c>
      <c r="J116" s="126">
        <v>23</v>
      </c>
      <c r="K116" s="524">
        <v>5</v>
      </c>
      <c r="L116" s="126">
        <v>100</v>
      </c>
      <c r="M116" s="970"/>
      <c r="P116" s="6"/>
      <c r="Q116" s="6"/>
      <c r="R116" s="17"/>
      <c r="S116" s="17"/>
      <c r="T116" s="17"/>
      <c r="U116" s="17"/>
      <c r="V116" s="17"/>
      <c r="W116" s="17"/>
      <c r="X116" s="5"/>
    </row>
    <row r="117" spans="1:24" s="3" customFormat="1" ht="9.75" customHeight="1" x14ac:dyDescent="0.25">
      <c r="A117" s="975"/>
      <c r="B117" s="1024"/>
      <c r="C117" s="1221"/>
      <c r="D117" s="984"/>
      <c r="E117" s="1199"/>
      <c r="F117" s="163" t="s">
        <v>401</v>
      </c>
      <c r="G117" s="117" t="s">
        <v>60</v>
      </c>
      <c r="H117" s="117"/>
      <c r="I117" s="799" t="s">
        <v>53</v>
      </c>
      <c r="J117" s="524"/>
      <c r="K117" s="524" t="s">
        <v>384</v>
      </c>
      <c r="L117" s="830">
        <v>400</v>
      </c>
      <c r="M117" s="988"/>
      <c r="P117" s="6"/>
      <c r="Q117" s="6"/>
      <c r="R117" s="17"/>
      <c r="S117" s="17"/>
      <c r="T117" s="17"/>
      <c r="U117" s="17"/>
      <c r="V117" s="17"/>
      <c r="W117" s="17"/>
      <c r="X117" s="5"/>
    </row>
    <row r="118" spans="1:24" s="3" customFormat="1" ht="9.75" customHeight="1" x14ac:dyDescent="0.25">
      <c r="A118" s="975"/>
      <c r="B118" s="1024"/>
      <c r="C118" s="1221"/>
      <c r="D118" s="984"/>
      <c r="E118" s="805"/>
      <c r="F118" s="376"/>
      <c r="G118" s="342"/>
      <c r="H118" s="323"/>
      <c r="I118" s="323"/>
      <c r="J118" s="323"/>
      <c r="K118" s="328"/>
      <c r="L118" s="323"/>
      <c r="M118" s="366"/>
      <c r="P118" s="6"/>
      <c r="Q118" s="6"/>
      <c r="R118" s="17"/>
      <c r="S118" s="17"/>
      <c r="T118" s="17"/>
      <c r="U118" s="17"/>
      <c r="V118" s="17"/>
      <c r="W118" s="17"/>
      <c r="X118" s="5"/>
    </row>
    <row r="119" spans="1:24" s="3" customFormat="1" ht="9.75" customHeight="1" x14ac:dyDescent="0.25">
      <c r="A119" s="975"/>
      <c r="B119" s="1024"/>
      <c r="C119" s="1221"/>
      <c r="D119" s="984"/>
      <c r="E119" s="571"/>
      <c r="F119" s="377"/>
      <c r="G119" s="68"/>
      <c r="H119" s="68"/>
      <c r="I119" s="68"/>
      <c r="J119" s="68"/>
      <c r="K119" s="70"/>
      <c r="L119" s="97"/>
      <c r="M119" s="969" t="s">
        <v>365</v>
      </c>
      <c r="P119" s="6"/>
      <c r="Q119" s="6"/>
      <c r="R119" s="17"/>
      <c r="S119" s="17"/>
      <c r="T119" s="17"/>
      <c r="U119" s="17"/>
      <c r="V119" s="17"/>
      <c r="W119" s="17"/>
      <c r="X119" s="5"/>
    </row>
    <row r="120" spans="1:24" s="3" customFormat="1" ht="9.75" customHeight="1" x14ac:dyDescent="0.25">
      <c r="A120" s="975"/>
      <c r="B120" s="1024"/>
      <c r="C120" s="1221"/>
      <c r="D120" s="984"/>
      <c r="E120" s="1198">
        <v>45</v>
      </c>
      <c r="F120" s="118" t="s">
        <v>325</v>
      </c>
      <c r="G120" s="794" t="s">
        <v>71</v>
      </c>
      <c r="H120" s="794"/>
      <c r="I120" s="794" t="s">
        <v>76</v>
      </c>
      <c r="J120" s="794"/>
      <c r="K120" s="208">
        <v>6</v>
      </c>
      <c r="L120" s="769">
        <v>6</v>
      </c>
      <c r="M120" s="970"/>
      <c r="P120" s="6"/>
      <c r="Q120" s="6"/>
      <c r="R120" s="17"/>
      <c r="S120" s="17"/>
      <c r="T120" s="17"/>
      <c r="U120" s="17"/>
      <c r="V120" s="17"/>
      <c r="W120" s="17"/>
      <c r="X120" s="5"/>
    </row>
    <row r="121" spans="1:24" s="3" customFormat="1" ht="9.75" customHeight="1" x14ac:dyDescent="0.25">
      <c r="A121" s="975"/>
      <c r="B121" s="1024"/>
      <c r="C121" s="1221"/>
      <c r="D121" s="984"/>
      <c r="E121" s="1204"/>
      <c r="F121" s="118" t="s">
        <v>285</v>
      </c>
      <c r="G121" s="117" t="s">
        <v>71</v>
      </c>
      <c r="H121" s="794"/>
      <c r="I121" s="794" t="s">
        <v>76</v>
      </c>
      <c r="J121" s="794"/>
      <c r="K121" s="769">
        <v>6</v>
      </c>
      <c r="L121" s="769">
        <v>50</v>
      </c>
      <c r="M121" s="970"/>
      <c r="P121" s="6"/>
      <c r="Q121" s="6"/>
      <c r="R121" s="17"/>
      <c r="S121" s="17"/>
      <c r="T121" s="17"/>
      <c r="U121" s="17"/>
      <c r="V121" s="17"/>
      <c r="W121" s="17"/>
      <c r="X121" s="5"/>
    </row>
    <row r="122" spans="1:24" s="3" customFormat="1" ht="9.75" customHeight="1" x14ac:dyDescent="0.25">
      <c r="A122" s="975"/>
      <c r="B122" s="1024"/>
      <c r="C122" s="1221"/>
      <c r="D122" s="984"/>
      <c r="E122" s="1204"/>
      <c r="F122" s="118" t="s">
        <v>156</v>
      </c>
      <c r="G122" s="117" t="s">
        <v>71</v>
      </c>
      <c r="H122" s="794"/>
      <c r="I122" s="794" t="s">
        <v>76</v>
      </c>
      <c r="J122" s="794"/>
      <c r="K122" s="769">
        <v>6</v>
      </c>
      <c r="L122" s="769">
        <v>100</v>
      </c>
      <c r="M122" s="970"/>
      <c r="P122" s="6"/>
      <c r="Q122" s="6"/>
      <c r="R122" s="17"/>
      <c r="S122" s="17"/>
      <c r="T122" s="17"/>
      <c r="U122" s="17"/>
      <c r="V122" s="17"/>
      <c r="W122" s="17"/>
      <c r="X122" s="5"/>
    </row>
    <row r="123" spans="1:24" s="3" customFormat="1" ht="9.75" customHeight="1" x14ac:dyDescent="0.25">
      <c r="A123" s="975"/>
      <c r="B123" s="1024"/>
      <c r="C123" s="1221"/>
      <c r="D123" s="984"/>
      <c r="E123" s="1204"/>
      <c r="F123" s="118" t="s">
        <v>286</v>
      </c>
      <c r="G123" s="801" t="s">
        <v>71</v>
      </c>
      <c r="H123" s="801"/>
      <c r="I123" s="801" t="s">
        <v>76</v>
      </c>
      <c r="J123" s="801"/>
      <c r="K123" s="208">
        <v>6</v>
      </c>
      <c r="L123" s="208">
        <v>25</v>
      </c>
      <c r="M123" s="970"/>
      <c r="P123" s="6"/>
      <c r="Q123" s="6"/>
      <c r="R123" s="17"/>
      <c r="S123" s="17"/>
      <c r="T123" s="17"/>
      <c r="U123" s="17"/>
      <c r="V123" s="17"/>
      <c r="W123" s="17"/>
      <c r="X123" s="5"/>
    </row>
    <row r="124" spans="1:24" s="3" customFormat="1" ht="9.75" customHeight="1" x14ac:dyDescent="0.25">
      <c r="A124" s="975"/>
      <c r="B124" s="1024"/>
      <c r="C124" s="1221"/>
      <c r="D124" s="984"/>
      <c r="E124" s="1204"/>
      <c r="F124" s="118" t="s">
        <v>377</v>
      </c>
      <c r="G124" s="801" t="s">
        <v>71</v>
      </c>
      <c r="H124" s="801"/>
      <c r="I124" s="801" t="s">
        <v>76</v>
      </c>
      <c r="J124" s="801"/>
      <c r="K124" s="208">
        <v>6</v>
      </c>
      <c r="L124" s="208">
        <v>6</v>
      </c>
      <c r="M124" s="988"/>
      <c r="N124" s="80"/>
      <c r="O124" s="80"/>
      <c r="P124" s="217"/>
      <c r="Q124" s="217"/>
      <c r="R124" s="76"/>
      <c r="S124" s="76"/>
      <c r="T124" s="17"/>
      <c r="U124" s="17"/>
      <c r="V124" s="17"/>
      <c r="W124" s="17"/>
      <c r="X124" s="5"/>
    </row>
    <row r="125" spans="1:24" s="3" customFormat="1" ht="9.75" customHeight="1" x14ac:dyDescent="0.15">
      <c r="A125" s="975"/>
      <c r="B125" s="1024"/>
      <c r="C125" s="1221"/>
      <c r="D125" s="984"/>
      <c r="E125" s="572"/>
      <c r="F125" s="227"/>
      <c r="G125" s="801"/>
      <c r="H125" s="801"/>
      <c r="I125" s="800"/>
      <c r="J125" s="91"/>
      <c r="K125" s="222"/>
      <c r="L125" s="151"/>
      <c r="M125" s="228"/>
      <c r="N125" s="158"/>
      <c r="O125" s="217"/>
      <c r="P125" s="152"/>
      <c r="Q125" s="217"/>
      <c r="R125" s="81"/>
      <c r="S125" s="79"/>
      <c r="T125" s="17"/>
      <c r="U125" s="17"/>
      <c r="V125" s="17"/>
      <c r="W125" s="17"/>
      <c r="X125" s="5"/>
    </row>
    <row r="126" spans="1:24" s="3" customFormat="1" ht="9.75" customHeight="1" x14ac:dyDescent="0.15">
      <c r="A126" s="975"/>
      <c r="B126" s="1024"/>
      <c r="C126" s="1221"/>
      <c r="D126" s="984"/>
      <c r="E126" s="553"/>
      <c r="F126" s="154"/>
      <c r="G126" s="801"/>
      <c r="H126" s="801"/>
      <c r="I126" s="126"/>
      <c r="J126" s="801"/>
      <c r="K126" s="209"/>
      <c r="L126" s="149"/>
      <c r="M126" s="77"/>
      <c r="N126" s="158"/>
      <c r="O126" s="217"/>
      <c r="P126" s="152"/>
      <c r="Q126" s="217"/>
      <c r="R126" s="81"/>
      <c r="S126" s="79"/>
    </row>
    <row r="127" spans="1:24" s="3" customFormat="1" ht="9.75" customHeight="1" x14ac:dyDescent="0.15">
      <c r="A127" s="975"/>
      <c r="B127" s="1024"/>
      <c r="C127" s="1221"/>
      <c r="D127" s="984"/>
      <c r="E127" s="553"/>
      <c r="F127" s="154"/>
      <c r="G127" s="801"/>
      <c r="H127" s="801"/>
      <c r="I127" s="126"/>
      <c r="J127" s="801"/>
      <c r="K127" s="209"/>
      <c r="L127" s="149"/>
      <c r="M127" s="274"/>
      <c r="N127" s="158"/>
      <c r="O127" s="217"/>
      <c r="P127" s="152"/>
      <c r="Q127" s="217"/>
      <c r="R127" s="81"/>
      <c r="S127" s="79"/>
    </row>
    <row r="128" spans="1:24" s="3" customFormat="1" ht="20.100000000000001" customHeight="1" x14ac:dyDescent="0.15">
      <c r="A128" s="975"/>
      <c r="B128" s="1024"/>
      <c r="C128" s="1221"/>
      <c r="D128" s="984"/>
      <c r="E128" s="1204">
        <v>16</v>
      </c>
      <c r="F128" s="407" t="s">
        <v>288</v>
      </c>
      <c r="G128" s="126" t="s">
        <v>71</v>
      </c>
      <c r="H128" s="126" t="s">
        <v>239</v>
      </c>
      <c r="I128" s="126" t="s">
        <v>75</v>
      </c>
      <c r="J128" s="794">
        <v>50</v>
      </c>
      <c r="K128" s="139">
        <v>15</v>
      </c>
      <c r="L128" s="126">
        <v>1000</v>
      </c>
      <c r="M128" s="1084"/>
      <c r="N128" s="229"/>
      <c r="O128" s="217"/>
      <c r="P128" s="152"/>
      <c r="Q128" s="217"/>
      <c r="R128" s="81"/>
      <c r="S128" s="82"/>
    </row>
    <row r="129" spans="1:20" s="3" customFormat="1" ht="9.75" customHeight="1" x14ac:dyDescent="0.15">
      <c r="A129" s="975"/>
      <c r="B129" s="1024"/>
      <c r="C129" s="1221"/>
      <c r="D129" s="984"/>
      <c r="E129" s="1204"/>
      <c r="F129" s="407" t="s">
        <v>287</v>
      </c>
      <c r="G129" s="126" t="s">
        <v>71</v>
      </c>
      <c r="H129" s="126" t="s">
        <v>239</v>
      </c>
      <c r="I129" s="126" t="s">
        <v>75</v>
      </c>
      <c r="J129" s="794">
        <v>10</v>
      </c>
      <c r="K129" s="139">
        <v>2</v>
      </c>
      <c r="L129" s="126">
        <v>250</v>
      </c>
      <c r="M129" s="1084"/>
      <c r="N129" s="229"/>
      <c r="O129" s="217"/>
      <c r="P129" s="152"/>
      <c r="Q129" s="217"/>
      <c r="R129" s="81"/>
      <c r="S129" s="82"/>
    </row>
    <row r="130" spans="1:20" s="3" customFormat="1" ht="9.75" customHeight="1" x14ac:dyDescent="0.15">
      <c r="A130" s="975"/>
      <c r="B130" s="1024"/>
      <c r="C130" s="1221"/>
      <c r="D130" s="984"/>
      <c r="E130" s="1204"/>
      <c r="F130" s="259" t="s">
        <v>289</v>
      </c>
      <c r="G130" s="126" t="s">
        <v>71</v>
      </c>
      <c r="H130" s="126" t="s">
        <v>239</v>
      </c>
      <c r="I130" s="126" t="s">
        <v>75</v>
      </c>
      <c r="J130" s="117">
        <v>50</v>
      </c>
      <c r="K130" s="139">
        <v>5</v>
      </c>
      <c r="L130" s="126">
        <v>500</v>
      </c>
      <c r="M130" s="1084"/>
      <c r="N130" s="158"/>
      <c r="O130" s="217"/>
      <c r="P130" s="152"/>
      <c r="Q130" s="217"/>
      <c r="R130" s="81"/>
      <c r="S130" s="79"/>
    </row>
    <row r="131" spans="1:20" s="3" customFormat="1" ht="9.75" customHeight="1" x14ac:dyDescent="0.15">
      <c r="A131" s="975"/>
      <c r="B131" s="1024"/>
      <c r="C131" s="1221"/>
      <c r="D131" s="984"/>
      <c r="E131" s="1204"/>
      <c r="F131" s="260" t="s">
        <v>178</v>
      </c>
      <c r="G131" s="126" t="s">
        <v>71</v>
      </c>
      <c r="H131" s="126" t="s">
        <v>239</v>
      </c>
      <c r="I131" s="126" t="s">
        <v>75</v>
      </c>
      <c r="J131" s="117">
        <v>50</v>
      </c>
      <c r="K131" s="139">
        <v>2</v>
      </c>
      <c r="L131" s="801">
        <v>400</v>
      </c>
      <c r="M131" s="1084"/>
      <c r="N131" s="229"/>
      <c r="O131" s="217"/>
      <c r="P131" s="152"/>
      <c r="Q131" s="217"/>
      <c r="R131" s="81"/>
      <c r="S131" s="79"/>
    </row>
    <row r="132" spans="1:20" s="3" customFormat="1" ht="9.75" customHeight="1" x14ac:dyDescent="0.15">
      <c r="A132" s="975"/>
      <c r="B132" s="1024"/>
      <c r="C132" s="1221"/>
      <c r="D132" s="984"/>
      <c r="E132" s="1204"/>
      <c r="F132" s="259" t="s">
        <v>177</v>
      </c>
      <c r="G132" s="126" t="s">
        <v>71</v>
      </c>
      <c r="H132" s="126" t="s">
        <v>239</v>
      </c>
      <c r="I132" s="126" t="s">
        <v>75</v>
      </c>
      <c r="J132" s="117">
        <v>50</v>
      </c>
      <c r="K132" s="139">
        <v>2</v>
      </c>
      <c r="L132" s="801">
        <v>500</v>
      </c>
      <c r="M132" s="1084"/>
      <c r="N132" s="158"/>
      <c r="O132" s="217"/>
      <c r="P132" s="152"/>
      <c r="Q132" s="217"/>
      <c r="R132" s="81"/>
      <c r="S132" s="79"/>
    </row>
    <row r="133" spans="1:20" s="3" customFormat="1" ht="9.75" customHeight="1" x14ac:dyDescent="0.15">
      <c r="A133" s="975"/>
      <c r="B133" s="1024"/>
      <c r="C133" s="1221"/>
      <c r="D133" s="984"/>
      <c r="E133" s="1204"/>
      <c r="F133" s="259" t="s">
        <v>330</v>
      </c>
      <c r="G133" s="126" t="s">
        <v>71</v>
      </c>
      <c r="H133" s="126" t="s">
        <v>239</v>
      </c>
      <c r="I133" s="126" t="s">
        <v>75</v>
      </c>
      <c r="J133" s="117">
        <v>100</v>
      </c>
      <c r="K133" s="796">
        <v>10</v>
      </c>
      <c r="L133" s="126">
        <v>250</v>
      </c>
      <c r="M133" s="1084"/>
      <c r="N133" s="158"/>
      <c r="O133" s="217"/>
      <c r="P133" s="152"/>
      <c r="Q133" s="217"/>
      <c r="R133" s="81"/>
      <c r="S133" s="79"/>
    </row>
    <row r="134" spans="1:20" s="3" customFormat="1" ht="9.75" customHeight="1" x14ac:dyDescent="0.15">
      <c r="A134" s="976"/>
      <c r="B134" s="1025"/>
      <c r="C134" s="1222"/>
      <c r="D134" s="985"/>
      <c r="E134" s="1217"/>
      <c r="F134" s="99" t="s">
        <v>158</v>
      </c>
      <c r="G134" s="137" t="s">
        <v>71</v>
      </c>
      <c r="H134" s="126" t="s">
        <v>239</v>
      </c>
      <c r="I134" s="139" t="s">
        <v>75</v>
      </c>
      <c r="J134" s="794">
        <v>75</v>
      </c>
      <c r="K134" s="796">
        <v>10</v>
      </c>
      <c r="L134" s="794">
        <v>100</v>
      </c>
      <c r="M134" s="1218"/>
      <c r="N134" s="158"/>
      <c r="O134" s="217"/>
      <c r="P134" s="152"/>
      <c r="Q134" s="217"/>
      <c r="R134" s="81"/>
      <c r="S134" s="79"/>
    </row>
    <row r="135" spans="1:20" s="3" customFormat="1" ht="9.75" customHeight="1" x14ac:dyDescent="0.25">
      <c r="A135" s="974" t="s">
        <v>78</v>
      </c>
      <c r="B135" s="1023" t="s">
        <v>79</v>
      </c>
      <c r="C135" s="980"/>
      <c r="D135" s="983">
        <f>E137+E141</f>
        <v>40</v>
      </c>
      <c r="E135" s="552"/>
      <c r="F135" s="197"/>
      <c r="G135" s="173"/>
      <c r="H135" s="173"/>
      <c r="I135" s="116"/>
      <c r="J135" s="116"/>
      <c r="K135" s="116"/>
      <c r="L135" s="116"/>
      <c r="M135" s="116"/>
    </row>
    <row r="136" spans="1:20" s="3" customFormat="1" ht="9.75" customHeight="1" x14ac:dyDescent="0.25">
      <c r="A136" s="975"/>
      <c r="B136" s="1024"/>
      <c r="C136" s="981"/>
      <c r="D136" s="984"/>
      <c r="E136" s="553"/>
      <c r="F136" s="20"/>
      <c r="G136" s="117"/>
      <c r="H136" s="802"/>
      <c r="I136" s="117"/>
      <c r="J136" s="117"/>
      <c r="K136" s="117"/>
      <c r="L136" s="117"/>
      <c r="M136" s="117"/>
    </row>
    <row r="137" spans="1:20" s="3" customFormat="1" ht="9.75" customHeight="1" x14ac:dyDescent="0.25">
      <c r="A137" s="975"/>
      <c r="B137" s="1017"/>
      <c r="C137" s="981"/>
      <c r="D137" s="984"/>
      <c r="E137" s="1204">
        <v>30</v>
      </c>
      <c r="F137" s="99" t="s">
        <v>291</v>
      </c>
      <c r="G137" s="774" t="s">
        <v>71</v>
      </c>
      <c r="H137" s="117"/>
      <c r="I137" s="361" t="s">
        <v>308</v>
      </c>
      <c r="J137" s="358"/>
      <c r="K137" s="436">
        <v>2</v>
      </c>
      <c r="L137" s="546">
        <v>8</v>
      </c>
      <c r="M137" s="1032" t="s">
        <v>80</v>
      </c>
    </row>
    <row r="138" spans="1:20" s="3" customFormat="1" ht="9.75" customHeight="1" x14ac:dyDescent="0.25">
      <c r="A138" s="975"/>
      <c r="B138" s="1017"/>
      <c r="C138" s="981"/>
      <c r="D138" s="984"/>
      <c r="E138" s="1204"/>
      <c r="F138" s="99" t="s">
        <v>292</v>
      </c>
      <c r="G138" s="802" t="s">
        <v>71</v>
      </c>
      <c r="H138" s="769"/>
      <c r="I138" s="361" t="s">
        <v>308</v>
      </c>
      <c r="J138" s="358"/>
      <c r="K138" s="546">
        <v>3</v>
      </c>
      <c r="L138" s="436">
        <v>6</v>
      </c>
      <c r="M138" s="1058"/>
      <c r="N138" s="80"/>
      <c r="O138" s="80"/>
      <c r="P138" s="80"/>
      <c r="Q138" s="80"/>
      <c r="R138" s="80"/>
      <c r="S138" s="80"/>
      <c r="T138" s="80"/>
    </row>
    <row r="139" spans="1:20" s="3" customFormat="1" ht="9.75" customHeight="1" x14ac:dyDescent="0.25">
      <c r="A139" s="975"/>
      <c r="B139" s="1017"/>
      <c r="C139" s="981"/>
      <c r="D139" s="984"/>
      <c r="E139" s="1204"/>
      <c r="F139" s="99" t="s">
        <v>293</v>
      </c>
      <c r="G139" s="802" t="s">
        <v>71</v>
      </c>
      <c r="H139" s="769"/>
      <c r="I139" s="361" t="s">
        <v>308</v>
      </c>
      <c r="J139" s="358"/>
      <c r="K139" s="546">
        <v>2</v>
      </c>
      <c r="L139" s="436">
        <v>7</v>
      </c>
      <c r="M139" s="1058"/>
      <c r="N139" s="80"/>
      <c r="O139" s="80"/>
      <c r="P139" s="80"/>
      <c r="Q139" s="80"/>
      <c r="R139" s="80"/>
      <c r="S139" s="80"/>
      <c r="T139" s="80"/>
    </row>
    <row r="140" spans="1:20" s="3" customFormat="1" ht="9.75" customHeight="1" x14ac:dyDescent="0.25">
      <c r="A140" s="975"/>
      <c r="B140" s="1017"/>
      <c r="C140" s="981"/>
      <c r="D140" s="984"/>
      <c r="E140" s="553"/>
      <c r="F140" s="99"/>
      <c r="G140" s="802"/>
      <c r="H140" s="769"/>
      <c r="I140" s="361"/>
      <c r="J140" s="358"/>
      <c r="K140" s="390"/>
      <c r="L140" s="389"/>
      <c r="M140" s="1058"/>
      <c r="N140" s="80"/>
      <c r="O140" s="80"/>
      <c r="P140" s="80"/>
      <c r="Q140" s="80"/>
      <c r="R140" s="80"/>
      <c r="S140" s="80"/>
      <c r="T140" s="80"/>
    </row>
    <row r="141" spans="1:20" s="3" customFormat="1" ht="9.75" customHeight="1" x14ac:dyDescent="0.25">
      <c r="A141" s="975"/>
      <c r="B141" s="1017"/>
      <c r="C141" s="981"/>
      <c r="D141" s="984"/>
      <c r="E141" s="806">
        <v>10</v>
      </c>
      <c r="F141" s="99" t="s">
        <v>383</v>
      </c>
      <c r="G141" s="802" t="s">
        <v>71</v>
      </c>
      <c r="H141" s="772"/>
      <c r="I141" s="802" t="s">
        <v>77</v>
      </c>
      <c r="J141" s="117"/>
      <c r="K141" s="799">
        <v>40</v>
      </c>
      <c r="L141" s="126">
        <v>500</v>
      </c>
      <c r="M141" s="1059"/>
      <c r="N141" s="497"/>
      <c r="O141" s="217"/>
      <c r="P141" s="217"/>
      <c r="Q141" s="217"/>
      <c r="R141" s="83"/>
      <c r="S141" s="76"/>
      <c r="T141" s="81"/>
    </row>
    <row r="142" spans="1:20" s="3" customFormat="1" ht="9.75" customHeight="1" x14ac:dyDescent="0.25">
      <c r="A142" s="976"/>
      <c r="B142" s="1025"/>
      <c r="C142" s="982"/>
      <c r="D142" s="985"/>
      <c r="E142" s="554"/>
      <c r="F142" s="67"/>
      <c r="G142" s="122"/>
      <c r="H142" s="774"/>
      <c r="I142" s="122"/>
      <c r="J142" s="800"/>
      <c r="K142" s="131"/>
      <c r="L142" s="800"/>
      <c r="M142" s="793"/>
      <c r="N142" s="158"/>
      <c r="O142" s="217"/>
      <c r="P142" s="217"/>
      <c r="Q142" s="217"/>
      <c r="R142" s="76"/>
      <c r="S142" s="76"/>
      <c r="T142" s="81"/>
    </row>
    <row r="143" spans="1:20" s="3" customFormat="1" ht="9.75" customHeight="1" x14ac:dyDescent="0.25">
      <c r="A143" s="974" t="s">
        <v>81</v>
      </c>
      <c r="B143" s="1023" t="s">
        <v>82</v>
      </c>
      <c r="C143" s="980"/>
      <c r="D143" s="983">
        <f>E143</f>
        <v>30</v>
      </c>
      <c r="E143" s="1213">
        <v>30</v>
      </c>
      <c r="F143" s="369" t="s">
        <v>294</v>
      </c>
      <c r="G143" s="123" t="s">
        <v>60</v>
      </c>
      <c r="H143" s="116"/>
      <c r="I143" s="123" t="s">
        <v>76</v>
      </c>
      <c r="J143" s="124"/>
      <c r="K143" s="126">
        <v>1.2</v>
      </c>
      <c r="L143" s="124">
        <v>10</v>
      </c>
      <c r="M143" s="1074" t="s">
        <v>80</v>
      </c>
      <c r="N143" s="158"/>
      <c r="O143" s="217"/>
      <c r="P143" s="217"/>
      <c r="Q143" s="217"/>
      <c r="R143" s="76"/>
      <c r="S143" s="76"/>
      <c r="T143" s="76"/>
    </row>
    <row r="144" spans="1:20" s="3" customFormat="1" ht="9.75" customHeight="1" x14ac:dyDescent="0.25">
      <c r="A144" s="975"/>
      <c r="B144" s="1024"/>
      <c r="C144" s="981"/>
      <c r="D144" s="984"/>
      <c r="E144" s="1204"/>
      <c r="F144" s="3" t="s">
        <v>295</v>
      </c>
      <c r="G144" s="117" t="s">
        <v>60</v>
      </c>
      <c r="H144" s="117"/>
      <c r="I144" s="169" t="s">
        <v>76</v>
      </c>
      <c r="J144" s="126"/>
      <c r="K144" s="126">
        <v>0.8</v>
      </c>
      <c r="L144" s="126">
        <v>10</v>
      </c>
      <c r="M144" s="1058"/>
      <c r="N144" s="158"/>
      <c r="O144" s="217"/>
      <c r="P144" s="217"/>
      <c r="Q144" s="217"/>
      <c r="R144" s="76"/>
      <c r="S144" s="84"/>
      <c r="T144" s="85"/>
    </row>
    <row r="145" spans="1:20" s="3" customFormat="1" ht="9.75" customHeight="1" x14ac:dyDescent="0.25">
      <c r="A145" s="975"/>
      <c r="B145" s="1024"/>
      <c r="C145" s="981"/>
      <c r="D145" s="984"/>
      <c r="E145" s="1204"/>
      <c r="F145" s="23" t="s">
        <v>174</v>
      </c>
      <c r="G145" s="169" t="s">
        <v>60</v>
      </c>
      <c r="H145" s="117"/>
      <c r="I145" s="169" t="s">
        <v>76</v>
      </c>
      <c r="J145" s="126"/>
      <c r="K145" s="126">
        <v>1.1000000000000001</v>
      </c>
      <c r="L145" s="126">
        <v>10</v>
      </c>
      <c r="M145" s="1058"/>
      <c r="N145" s="158"/>
      <c r="O145" s="217"/>
      <c r="P145" s="217"/>
      <c r="Q145" s="217"/>
      <c r="R145" s="76"/>
      <c r="S145" s="84"/>
      <c r="T145" s="81"/>
    </row>
    <row r="146" spans="1:20" s="3" customFormat="1" ht="9.75" customHeight="1" x14ac:dyDescent="0.25">
      <c r="A146" s="975"/>
      <c r="B146" s="1024"/>
      <c r="C146" s="981"/>
      <c r="D146" s="984"/>
      <c r="E146" s="1204"/>
      <c r="F146" s="23" t="s">
        <v>296</v>
      </c>
      <c r="G146" s="169" t="s">
        <v>60</v>
      </c>
      <c r="H146" s="117"/>
      <c r="I146" s="169" t="s">
        <v>76</v>
      </c>
      <c r="J146" s="126"/>
      <c r="K146" s="126">
        <v>1.2</v>
      </c>
      <c r="L146" s="126">
        <v>10</v>
      </c>
      <c r="M146" s="1058"/>
      <c r="N146" s="158"/>
      <c r="O146" s="217"/>
      <c r="P146" s="217"/>
      <c r="Q146" s="217"/>
      <c r="R146" s="76"/>
      <c r="S146" s="76"/>
      <c r="T146" s="76"/>
    </row>
    <row r="147" spans="1:20" s="3" customFormat="1" ht="9.75" customHeight="1" x14ac:dyDescent="0.25">
      <c r="A147" s="975"/>
      <c r="B147" s="1024"/>
      <c r="C147" s="981"/>
      <c r="D147" s="984"/>
      <c r="E147" s="1204"/>
      <c r="F147" s="23" t="s">
        <v>83</v>
      </c>
      <c r="G147" s="169" t="s">
        <v>60</v>
      </c>
      <c r="H147" s="117"/>
      <c r="I147" s="117" t="s">
        <v>76</v>
      </c>
      <c r="J147" s="126"/>
      <c r="K147" s="127">
        <v>1.4</v>
      </c>
      <c r="L147" s="126">
        <v>10</v>
      </c>
      <c r="M147" s="1058"/>
      <c r="N147" s="158"/>
      <c r="O147" s="217"/>
      <c r="P147" s="217"/>
      <c r="Q147" s="217"/>
      <c r="R147" s="76"/>
      <c r="S147" s="76"/>
      <c r="T147" s="76"/>
    </row>
    <row r="148" spans="1:20" s="3" customFormat="1" ht="9.75" customHeight="1" x14ac:dyDescent="0.25">
      <c r="A148" s="975"/>
      <c r="B148" s="1025"/>
      <c r="C148" s="982"/>
      <c r="D148" s="985"/>
      <c r="E148" s="1217"/>
      <c r="F148" s="3" t="s">
        <v>147</v>
      </c>
      <c r="G148" s="122" t="s">
        <v>60</v>
      </c>
      <c r="H148" s="798"/>
      <c r="I148" s="117" t="s">
        <v>76</v>
      </c>
      <c r="J148" s="816"/>
      <c r="K148" s="232">
        <v>1</v>
      </c>
      <c r="L148" s="231">
        <v>50</v>
      </c>
      <c r="M148" s="1033"/>
      <c r="N148" s="80"/>
      <c r="O148" s="80"/>
      <c r="P148" s="80"/>
      <c r="Q148" s="80"/>
      <c r="R148" s="80"/>
      <c r="S148" s="80"/>
      <c r="T148" s="80"/>
    </row>
    <row r="149" spans="1:20" s="3" customFormat="1" ht="9.75" customHeight="1" x14ac:dyDescent="0.25">
      <c r="A149" s="975"/>
      <c r="B149" s="1023" t="s">
        <v>125</v>
      </c>
      <c r="C149" s="980"/>
      <c r="D149" s="983">
        <f>E150</f>
        <v>30</v>
      </c>
      <c r="E149" s="811"/>
      <c r="F149" s="98"/>
      <c r="G149" s="173"/>
      <c r="H149" s="173"/>
      <c r="I149" s="116"/>
      <c r="J149" s="124"/>
      <c r="K149" s="124"/>
      <c r="L149" s="124"/>
      <c r="M149" s="116"/>
    </row>
    <row r="150" spans="1:20" s="3" customFormat="1" ht="9.75" customHeight="1" x14ac:dyDescent="0.25">
      <c r="A150" s="975"/>
      <c r="B150" s="1024"/>
      <c r="C150" s="981"/>
      <c r="D150" s="984"/>
      <c r="E150" s="1204">
        <v>30</v>
      </c>
      <c r="F150" s="23" t="s">
        <v>297</v>
      </c>
      <c r="G150" s="769" t="s">
        <v>113</v>
      </c>
      <c r="H150" s="117"/>
      <c r="I150" s="117" t="s">
        <v>85</v>
      </c>
      <c r="J150" s="794"/>
      <c r="K150" s="794">
        <v>15</v>
      </c>
      <c r="L150" s="801">
        <v>200</v>
      </c>
      <c r="M150" s="1032" t="s">
        <v>34</v>
      </c>
    </row>
    <row r="151" spans="1:20" s="3" customFormat="1" ht="9.75" customHeight="1" x14ac:dyDescent="0.25">
      <c r="A151" s="975"/>
      <c r="B151" s="1024"/>
      <c r="C151" s="981"/>
      <c r="D151" s="984"/>
      <c r="E151" s="1204"/>
      <c r="F151" s="23" t="s">
        <v>298</v>
      </c>
      <c r="G151" s="772" t="s">
        <v>113</v>
      </c>
      <c r="H151" s="117"/>
      <c r="I151" s="117" t="s">
        <v>85</v>
      </c>
      <c r="J151" s="794"/>
      <c r="K151" s="525">
        <v>10</v>
      </c>
      <c r="L151" s="139">
        <v>50</v>
      </c>
      <c r="M151" s="1058"/>
      <c r="N151" s="416"/>
    </row>
    <row r="152" spans="1:20" s="3" customFormat="1" ht="9.75" customHeight="1" x14ac:dyDescent="0.25">
      <c r="A152" s="975"/>
      <c r="B152" s="1024"/>
      <c r="C152" s="981"/>
      <c r="D152" s="984"/>
      <c r="E152" s="1204"/>
      <c r="F152" s="23" t="s">
        <v>299</v>
      </c>
      <c r="G152" s="772" t="s">
        <v>113</v>
      </c>
      <c r="H152" s="117"/>
      <c r="I152" s="117" t="s">
        <v>85</v>
      </c>
      <c r="J152" s="794"/>
      <c r="K152" s="794">
        <v>20</v>
      </c>
      <c r="L152" s="126">
        <v>50</v>
      </c>
      <c r="M152" s="1059"/>
    </row>
    <row r="153" spans="1:20" s="3" customFormat="1" ht="9.75" customHeight="1" x14ac:dyDescent="0.25">
      <c r="A153" s="975"/>
      <c r="B153" s="1024"/>
      <c r="C153" s="981"/>
      <c r="D153" s="984"/>
      <c r="E153" s="812"/>
      <c r="F153" s="22"/>
      <c r="G153" s="772"/>
      <c r="H153" s="772"/>
      <c r="I153" s="117"/>
      <c r="J153" s="126"/>
      <c r="K153" s="126"/>
      <c r="L153" s="126"/>
      <c r="M153" s="793"/>
    </row>
    <row r="154" spans="1:20" s="3" customFormat="1" ht="9.75" customHeight="1" x14ac:dyDescent="0.25">
      <c r="A154" s="975"/>
      <c r="B154" s="1024"/>
      <c r="C154" s="981"/>
      <c r="D154" s="984"/>
      <c r="E154" s="1204">
        <v>30</v>
      </c>
      <c r="F154" s="400" t="s">
        <v>302</v>
      </c>
      <c r="G154" s="363" t="s">
        <v>113</v>
      </c>
      <c r="H154" s="363"/>
      <c r="I154" s="341" t="s">
        <v>53</v>
      </c>
      <c r="J154" s="389"/>
      <c r="K154" s="436">
        <v>5</v>
      </c>
      <c r="L154" s="389">
        <v>60</v>
      </c>
      <c r="M154" s="802"/>
      <c r="N154" s="416"/>
    </row>
    <row r="155" spans="1:20" s="3" customFormat="1" ht="9.75" customHeight="1" x14ac:dyDescent="0.25">
      <c r="A155" s="975"/>
      <c r="B155" s="1024"/>
      <c r="C155" s="981"/>
      <c r="D155" s="984"/>
      <c r="E155" s="1204"/>
      <c r="F155" s="432" t="s">
        <v>241</v>
      </c>
      <c r="G155" s="358" t="s">
        <v>113</v>
      </c>
      <c r="H155" s="363"/>
      <c r="I155" s="341" t="s">
        <v>53</v>
      </c>
      <c r="J155" s="389"/>
      <c r="K155" s="389">
        <v>50</v>
      </c>
      <c r="L155" s="389">
        <v>50</v>
      </c>
      <c r="M155" s="117"/>
    </row>
    <row r="156" spans="1:20" s="3" customFormat="1" ht="9.75" customHeight="1" x14ac:dyDescent="0.25">
      <c r="A156" s="976"/>
      <c r="B156" s="1025"/>
      <c r="C156" s="982"/>
      <c r="D156" s="985"/>
      <c r="E156" s="813"/>
      <c r="F156" s="219"/>
      <c r="G156" s="224"/>
      <c r="H156" s="774"/>
      <c r="I156" s="798"/>
      <c r="J156" s="816"/>
      <c r="K156" s="816"/>
      <c r="L156" s="816"/>
      <c r="M156" s="122"/>
    </row>
    <row r="157" spans="1:20" s="3" customFormat="1" ht="9.75" customHeight="1" x14ac:dyDescent="0.25">
      <c r="A157" s="974" t="s">
        <v>86</v>
      </c>
      <c r="B157" s="1023" t="s">
        <v>87</v>
      </c>
      <c r="C157" s="980"/>
      <c r="D157" s="983">
        <f>E157</f>
        <v>15</v>
      </c>
      <c r="E157" s="1213">
        <v>15</v>
      </c>
      <c r="F157" s="23" t="s">
        <v>309</v>
      </c>
      <c r="G157" s="772" t="s">
        <v>128</v>
      </c>
      <c r="H157" s="116"/>
      <c r="I157" s="794" t="s">
        <v>77</v>
      </c>
      <c r="J157" s="801"/>
      <c r="K157" s="796">
        <v>4.87</v>
      </c>
      <c r="L157" s="795">
        <v>10</v>
      </c>
      <c r="M157" s="1074" t="s">
        <v>80</v>
      </c>
    </row>
    <row r="158" spans="1:20" s="3" customFormat="1" ht="9.75" customHeight="1" x14ac:dyDescent="0.25">
      <c r="A158" s="975"/>
      <c r="B158" s="1024"/>
      <c r="C158" s="981"/>
      <c r="D158" s="984"/>
      <c r="E158" s="1204"/>
      <c r="F158" s="23" t="s">
        <v>310</v>
      </c>
      <c r="G158" s="772" t="s">
        <v>128</v>
      </c>
      <c r="H158" s="794"/>
      <c r="I158" s="794" t="s">
        <v>77</v>
      </c>
      <c r="J158" s="801"/>
      <c r="K158" s="796">
        <v>3.38</v>
      </c>
      <c r="L158" s="125">
        <v>3.38</v>
      </c>
      <c r="M158" s="1058"/>
    </row>
    <row r="159" spans="1:20" s="3" customFormat="1" ht="9.75" customHeight="1" x14ac:dyDescent="0.25">
      <c r="A159" s="975"/>
      <c r="B159" s="1024"/>
      <c r="C159" s="981"/>
      <c r="D159" s="984"/>
      <c r="E159" s="1204"/>
      <c r="F159" s="23" t="s">
        <v>126</v>
      </c>
      <c r="G159" s="772" t="s">
        <v>128</v>
      </c>
      <c r="H159" s="117"/>
      <c r="I159" s="794" t="s">
        <v>77</v>
      </c>
      <c r="J159" s="177"/>
      <c r="K159" s="526">
        <v>3.8</v>
      </c>
      <c r="L159" s="528">
        <v>3.8</v>
      </c>
      <c r="M159" s="1058"/>
    </row>
    <row r="160" spans="1:20" s="3" customFormat="1" ht="9.75" customHeight="1" x14ac:dyDescent="0.25">
      <c r="A160" s="975"/>
      <c r="B160" s="1024"/>
      <c r="C160" s="981"/>
      <c r="D160" s="984"/>
      <c r="E160" s="1204"/>
      <c r="F160" s="23" t="s">
        <v>311</v>
      </c>
      <c r="G160" s="772" t="s">
        <v>128</v>
      </c>
      <c r="H160" s="117"/>
      <c r="I160" s="794" t="s">
        <v>77</v>
      </c>
      <c r="J160" s="126"/>
      <c r="K160" s="796">
        <v>6.61</v>
      </c>
      <c r="L160" s="139">
        <v>10</v>
      </c>
      <c r="M160" s="1058"/>
    </row>
    <row r="161" spans="1:13" s="3" customFormat="1" ht="9.75" customHeight="1" x14ac:dyDescent="0.25">
      <c r="A161" s="976"/>
      <c r="B161" s="1025"/>
      <c r="C161" s="982"/>
      <c r="D161" s="984"/>
      <c r="E161" s="1217"/>
      <c r="F161" s="23" t="s">
        <v>127</v>
      </c>
      <c r="G161" s="772" t="s">
        <v>128</v>
      </c>
      <c r="H161" s="798"/>
      <c r="I161" s="794" t="s">
        <v>77</v>
      </c>
      <c r="J161" s="816"/>
      <c r="K161" s="796">
        <v>3.53</v>
      </c>
      <c r="L161" s="796">
        <v>10</v>
      </c>
      <c r="M161" s="1033"/>
    </row>
    <row r="162" spans="1:13" s="3" customFormat="1" ht="9.75" customHeight="1" x14ac:dyDescent="0.25">
      <c r="A162" s="1207" t="s">
        <v>88</v>
      </c>
      <c r="B162" s="1210" t="s">
        <v>89</v>
      </c>
      <c r="C162" s="1042"/>
      <c r="D162" s="1195">
        <v>30</v>
      </c>
      <c r="E162" s="1213">
        <v>30</v>
      </c>
      <c r="F162" s="391"/>
      <c r="G162" s="173"/>
      <c r="H162" s="173"/>
      <c r="I162" s="116"/>
      <c r="J162" s="215"/>
      <c r="K162" s="420"/>
      <c r="L162" s="547"/>
      <c r="M162" s="174"/>
    </row>
    <row r="163" spans="1:13" s="3" customFormat="1" ht="9.75" customHeight="1" x14ac:dyDescent="0.25">
      <c r="A163" s="1208"/>
      <c r="B163" s="1211"/>
      <c r="C163" s="1043"/>
      <c r="D163" s="1196"/>
      <c r="E163" s="1204"/>
      <c r="F163" s="392" t="s">
        <v>300</v>
      </c>
      <c r="G163" s="117" t="s">
        <v>60</v>
      </c>
      <c r="H163" s="769"/>
      <c r="I163" s="117" t="s">
        <v>75</v>
      </c>
      <c r="J163" s="137"/>
      <c r="K163" s="526">
        <v>5.5</v>
      </c>
      <c r="L163" s="531">
        <v>5.5</v>
      </c>
      <c r="M163" s="1032" t="s">
        <v>80</v>
      </c>
    </row>
    <row r="164" spans="1:13" s="3" customFormat="1" ht="9.75" customHeight="1" x14ac:dyDescent="0.25">
      <c r="A164" s="1208"/>
      <c r="B164" s="1211"/>
      <c r="C164" s="1043"/>
      <c r="D164" s="1196"/>
      <c r="E164" s="1204"/>
      <c r="F164" s="381" t="s">
        <v>253</v>
      </c>
      <c r="G164" s="117" t="s">
        <v>60</v>
      </c>
      <c r="H164" s="769"/>
      <c r="I164" s="794" t="s">
        <v>75</v>
      </c>
      <c r="J164" s="770"/>
      <c r="K164" s="530">
        <v>1.5</v>
      </c>
      <c r="L164" s="531">
        <v>1.5</v>
      </c>
      <c r="M164" s="1058"/>
    </row>
    <row r="165" spans="1:13" s="3" customFormat="1" ht="9.75" customHeight="1" x14ac:dyDescent="0.25">
      <c r="A165" s="1208"/>
      <c r="B165" s="1211"/>
      <c r="C165" s="1043"/>
      <c r="D165" s="1196"/>
      <c r="E165" s="1204"/>
      <c r="F165" s="119" t="s">
        <v>385</v>
      </c>
      <c r="G165" s="117" t="s">
        <v>60</v>
      </c>
      <c r="H165" s="769"/>
      <c r="I165" s="794" t="s">
        <v>75</v>
      </c>
      <c r="J165" s="137"/>
      <c r="K165" s="796">
        <v>0.43</v>
      </c>
      <c r="L165" s="437">
        <v>0.43</v>
      </c>
      <c r="M165" s="1058"/>
    </row>
    <row r="166" spans="1:13" s="3" customFormat="1" ht="9.75" customHeight="1" x14ac:dyDescent="0.25">
      <c r="A166" s="1208"/>
      <c r="B166" s="1211"/>
      <c r="C166" s="1043"/>
      <c r="D166" s="1196"/>
      <c r="E166" s="1204"/>
      <c r="F166" s="381" t="s">
        <v>159</v>
      </c>
      <c r="G166" s="117" t="s">
        <v>60</v>
      </c>
      <c r="H166" s="769"/>
      <c r="I166" s="794" t="s">
        <v>75</v>
      </c>
      <c r="J166" s="137"/>
      <c r="K166" s="526">
        <v>0.47</v>
      </c>
      <c r="L166" s="531">
        <v>2</v>
      </c>
      <c r="M166" s="1058"/>
    </row>
    <row r="167" spans="1:13" s="3" customFormat="1" ht="9.75" customHeight="1" x14ac:dyDescent="0.25">
      <c r="A167" s="1208"/>
      <c r="B167" s="1211"/>
      <c r="C167" s="1043"/>
      <c r="D167" s="1196"/>
      <c r="E167" s="1204"/>
      <c r="F167" s="381" t="s">
        <v>251</v>
      </c>
      <c r="G167" s="117" t="s">
        <v>60</v>
      </c>
      <c r="H167" s="769"/>
      <c r="I167" s="794" t="s">
        <v>75</v>
      </c>
      <c r="J167" s="137"/>
      <c r="K167" s="526">
        <v>1.8</v>
      </c>
      <c r="L167" s="531">
        <v>6</v>
      </c>
      <c r="M167" s="1059"/>
    </row>
    <row r="168" spans="1:13" s="3" customFormat="1" ht="9.75" customHeight="1" x14ac:dyDescent="0.25">
      <c r="A168" s="1208"/>
      <c r="B168" s="1212"/>
      <c r="C168" s="1044"/>
      <c r="D168" s="1197"/>
      <c r="E168" s="1217"/>
      <c r="F168" s="393"/>
      <c r="G168" s="182"/>
      <c r="H168" s="182"/>
      <c r="I168" s="122"/>
      <c r="J168" s="233"/>
      <c r="K168" s="131"/>
      <c r="L168" s="365"/>
      <c r="M168" s="67"/>
    </row>
    <row r="169" spans="1:13" s="3" customFormat="1" ht="9.75" customHeight="1" x14ac:dyDescent="0.25">
      <c r="A169" s="1207" t="s">
        <v>90</v>
      </c>
      <c r="B169" s="1210" t="s">
        <v>91</v>
      </c>
      <c r="C169" s="234"/>
      <c r="D169" s="983">
        <f>E169+E175</f>
        <v>25</v>
      </c>
      <c r="E169" s="1213">
        <v>10</v>
      </c>
      <c r="F169" s="179" t="s">
        <v>162</v>
      </c>
      <c r="G169" s="769" t="s">
        <v>71</v>
      </c>
      <c r="H169" s="769"/>
      <c r="I169" s="794" t="s">
        <v>92</v>
      </c>
      <c r="J169" s="801"/>
      <c r="K169" s="801">
        <v>0.12</v>
      </c>
      <c r="L169" s="801">
        <v>0.12</v>
      </c>
      <c r="M169" s="1074" t="s">
        <v>80</v>
      </c>
    </row>
    <row r="170" spans="1:13" s="3" customFormat="1" ht="9.75" customHeight="1" x14ac:dyDescent="0.25">
      <c r="A170" s="1208"/>
      <c r="B170" s="1211"/>
      <c r="C170" s="234"/>
      <c r="D170" s="984"/>
      <c r="E170" s="1204"/>
      <c r="F170" s="163" t="s">
        <v>163</v>
      </c>
      <c r="G170" s="769" t="s">
        <v>71</v>
      </c>
      <c r="H170" s="769"/>
      <c r="I170" s="794" t="s">
        <v>92</v>
      </c>
      <c r="J170" s="177"/>
      <c r="K170" s="801">
        <v>0.11</v>
      </c>
      <c r="L170" s="801">
        <v>0.11</v>
      </c>
      <c r="M170" s="1058"/>
    </row>
    <row r="171" spans="1:13" s="3" customFormat="1" ht="9.75" customHeight="1" x14ac:dyDescent="0.25">
      <c r="A171" s="1208"/>
      <c r="B171" s="1211"/>
      <c r="C171" s="234"/>
      <c r="D171" s="984"/>
      <c r="E171" s="1204"/>
      <c r="F171" s="163" t="s">
        <v>160</v>
      </c>
      <c r="G171" s="769" t="s">
        <v>71</v>
      </c>
      <c r="H171" s="769"/>
      <c r="I171" s="794" t="s">
        <v>92</v>
      </c>
      <c r="J171" s="177"/>
      <c r="K171" s="801">
        <v>0.28000000000000003</v>
      </c>
      <c r="L171" s="801">
        <v>0.28000000000000003</v>
      </c>
      <c r="M171" s="1058"/>
    </row>
    <row r="172" spans="1:13" s="3" customFormat="1" ht="9.75" customHeight="1" x14ac:dyDescent="0.25">
      <c r="A172" s="1208"/>
      <c r="B172" s="1211"/>
      <c r="C172" s="234"/>
      <c r="D172" s="984"/>
      <c r="E172" s="1204"/>
      <c r="F172" s="163" t="s">
        <v>301</v>
      </c>
      <c r="G172" s="769" t="s">
        <v>71</v>
      </c>
      <c r="H172" s="769"/>
      <c r="I172" s="794" t="s">
        <v>92</v>
      </c>
      <c r="J172" s="177"/>
      <c r="K172" s="801">
        <v>0.38</v>
      </c>
      <c r="L172" s="801">
        <v>0.38</v>
      </c>
      <c r="M172" s="1058"/>
    </row>
    <row r="173" spans="1:13" s="3" customFormat="1" ht="9.75" customHeight="1" x14ac:dyDescent="0.25">
      <c r="A173" s="1208"/>
      <c r="B173" s="1211"/>
      <c r="C173" s="234"/>
      <c r="D173" s="984"/>
      <c r="E173" s="1199"/>
      <c r="F173" s="163" t="s">
        <v>252</v>
      </c>
      <c r="G173" s="769" t="s">
        <v>71</v>
      </c>
      <c r="H173" s="769"/>
      <c r="I173" s="794" t="s">
        <v>92</v>
      </c>
      <c r="J173" s="177"/>
      <c r="K173" s="801">
        <v>0.05</v>
      </c>
      <c r="L173" s="801">
        <v>0.05</v>
      </c>
      <c r="M173" s="1059"/>
    </row>
    <row r="174" spans="1:13" s="3" customFormat="1" ht="9.75" customHeight="1" x14ac:dyDescent="0.25">
      <c r="A174" s="1208"/>
      <c r="B174" s="1211"/>
      <c r="C174" s="234"/>
      <c r="D174" s="984"/>
      <c r="E174" s="809"/>
      <c r="F174" s="280"/>
      <c r="G174" s="117"/>
      <c r="H174" s="769"/>
      <c r="I174" s="794"/>
      <c r="J174" s="177"/>
      <c r="K174" s="801"/>
      <c r="L174" s="801"/>
      <c r="M174" s="397"/>
    </row>
    <row r="175" spans="1:13" s="3" customFormat="1" ht="9.75" customHeight="1" x14ac:dyDescent="0.25">
      <c r="A175" s="1208"/>
      <c r="B175" s="1211"/>
      <c r="C175" s="234"/>
      <c r="D175" s="984"/>
      <c r="E175" s="555">
        <v>15</v>
      </c>
      <c r="F175" s="510" t="s">
        <v>380</v>
      </c>
      <c r="G175" s="769" t="s">
        <v>113</v>
      </c>
      <c r="H175" s="769"/>
      <c r="I175" s="794" t="s">
        <v>85</v>
      </c>
      <c r="J175" s="177"/>
      <c r="K175" s="801">
        <v>5.8</v>
      </c>
      <c r="L175" s="801">
        <v>400</v>
      </c>
      <c r="M175" s="397" t="s">
        <v>80</v>
      </c>
    </row>
    <row r="176" spans="1:13" s="3" customFormat="1" ht="12" customHeight="1" x14ac:dyDescent="0.25">
      <c r="A176" s="1209"/>
      <c r="B176" s="1212"/>
      <c r="C176" s="235"/>
      <c r="D176" s="985"/>
      <c r="E176" s="556"/>
      <c r="F176" s="764"/>
      <c r="G176" s="122"/>
      <c r="H176" s="772"/>
      <c r="I176" s="794"/>
      <c r="J176" s="171"/>
      <c r="K176" s="126"/>
      <c r="L176" s="126"/>
      <c r="M176" s="770"/>
    </row>
    <row r="177" spans="1:15" s="3" customFormat="1" ht="30" customHeight="1" x14ac:dyDescent="0.25">
      <c r="A177" s="1015" t="s">
        <v>15</v>
      </c>
      <c r="B177" s="1214"/>
      <c r="C177" s="1123" t="s">
        <v>9</v>
      </c>
      <c r="D177" s="1021"/>
      <c r="E177" s="236"/>
      <c r="F177" s="1007" t="s">
        <v>16</v>
      </c>
      <c r="G177" s="1007" t="s">
        <v>17</v>
      </c>
      <c r="H177" s="1006" t="s">
        <v>18</v>
      </c>
      <c r="I177" s="1006" t="s">
        <v>19</v>
      </c>
      <c r="J177" s="1006" t="s">
        <v>20</v>
      </c>
      <c r="K177" s="1006" t="s">
        <v>21</v>
      </c>
      <c r="L177" s="1006" t="s">
        <v>376</v>
      </c>
      <c r="M177" s="1006" t="s">
        <v>23</v>
      </c>
    </row>
    <row r="178" spans="1:15" s="3" customFormat="1" ht="30" customHeight="1" thickBot="1" x14ac:dyDescent="0.3">
      <c r="A178" s="1215"/>
      <c r="B178" s="1216"/>
      <c r="C178" s="791" t="s">
        <v>27</v>
      </c>
      <c r="D178" s="206" t="s">
        <v>14</v>
      </c>
      <c r="E178" s="817"/>
      <c r="F178" s="1008"/>
      <c r="G178" s="1007"/>
      <c r="H178" s="1008"/>
      <c r="I178" s="1008"/>
      <c r="J178" s="1008"/>
      <c r="K178" s="1008"/>
      <c r="L178" s="1008"/>
      <c r="M178" s="1008"/>
    </row>
    <row r="179" spans="1:15" s="3" customFormat="1" ht="12" customHeight="1" thickBot="1" x14ac:dyDescent="0.3">
      <c r="A179" s="1205" t="s">
        <v>93</v>
      </c>
      <c r="B179" s="1206"/>
      <c r="C179" s="184">
        <f>(C7*0.04%)*0.15</f>
        <v>82.062239999999989</v>
      </c>
      <c r="D179" s="185">
        <f>D180+D226</f>
        <v>85</v>
      </c>
      <c r="E179" s="143"/>
      <c r="F179" s="237"/>
      <c r="G179" s="237"/>
      <c r="H179" s="238"/>
      <c r="I179" s="238"/>
      <c r="J179" s="238"/>
      <c r="K179" s="238"/>
      <c r="L179" s="238"/>
      <c r="M179" s="238"/>
    </row>
    <row r="180" spans="1:15" s="3" customFormat="1" ht="9.75" customHeight="1" x14ac:dyDescent="0.25">
      <c r="A180" s="974" t="s">
        <v>94</v>
      </c>
      <c r="B180" s="1023" t="s">
        <v>95</v>
      </c>
      <c r="C180" s="1134"/>
      <c r="D180" s="1201">
        <v>60</v>
      </c>
      <c r="E180" s="552"/>
      <c r="F180" s="133"/>
      <c r="G180" s="123"/>
      <c r="H180" s="794"/>
      <c r="I180" s="137"/>
      <c r="J180" s="794"/>
      <c r="K180" s="137"/>
      <c r="L180" s="794"/>
      <c r="M180" s="116"/>
    </row>
    <row r="181" spans="1:15" s="3" customFormat="1" ht="9.75" customHeight="1" x14ac:dyDescent="0.25">
      <c r="A181" s="975"/>
      <c r="B181" s="1024"/>
      <c r="C181" s="1134"/>
      <c r="D181" s="1202"/>
      <c r="E181" s="553"/>
      <c r="F181" s="119"/>
      <c r="G181" s="169"/>
      <c r="H181" s="117"/>
      <c r="I181" s="169"/>
      <c r="J181" s="117"/>
      <c r="K181" s="171"/>
      <c r="L181" s="126"/>
      <c r="M181" s="117"/>
    </row>
    <row r="182" spans="1:15" s="3" customFormat="1" ht="9.75" customHeight="1" x14ac:dyDescent="0.2">
      <c r="A182" s="975"/>
      <c r="B182" s="1024"/>
      <c r="C182" s="1134"/>
      <c r="D182" s="1202"/>
      <c r="E182" s="1198">
        <v>60</v>
      </c>
      <c r="F182" s="239" t="s">
        <v>96</v>
      </c>
      <c r="G182" s="117" t="s">
        <v>113</v>
      </c>
      <c r="H182" s="117" t="s">
        <v>85</v>
      </c>
      <c r="I182" s="117" t="s">
        <v>405</v>
      </c>
      <c r="J182" s="126">
        <v>10</v>
      </c>
      <c r="K182" s="126" t="s">
        <v>384</v>
      </c>
      <c r="L182" s="126">
        <v>25</v>
      </c>
      <c r="M182" s="1032" t="s">
        <v>34</v>
      </c>
    </row>
    <row r="183" spans="1:15" s="3" customFormat="1" ht="9.75" customHeight="1" x14ac:dyDescent="0.2">
      <c r="A183" s="975"/>
      <c r="B183" s="1017"/>
      <c r="C183" s="1134"/>
      <c r="D183" s="1202"/>
      <c r="E183" s="1204"/>
      <c r="F183" s="239" t="s">
        <v>326</v>
      </c>
      <c r="G183" s="117" t="s">
        <v>113</v>
      </c>
      <c r="H183" s="117" t="s">
        <v>85</v>
      </c>
      <c r="I183" s="117" t="s">
        <v>405</v>
      </c>
      <c r="J183" s="126">
        <v>10</v>
      </c>
      <c r="K183" s="126" t="s">
        <v>384</v>
      </c>
      <c r="L183" s="126">
        <v>25</v>
      </c>
      <c r="M183" s="1058"/>
    </row>
    <row r="184" spans="1:15" s="3" customFormat="1" ht="9.75" customHeight="1" x14ac:dyDescent="0.2">
      <c r="A184" s="975"/>
      <c r="B184" s="1017"/>
      <c r="C184" s="1134"/>
      <c r="D184" s="1202"/>
      <c r="E184" s="1204"/>
      <c r="F184" s="239" t="s">
        <v>176</v>
      </c>
      <c r="G184" s="117" t="s">
        <v>113</v>
      </c>
      <c r="H184" s="117" t="s">
        <v>85</v>
      </c>
      <c r="I184" s="117" t="s">
        <v>405</v>
      </c>
      <c r="J184" s="126">
        <v>10</v>
      </c>
      <c r="K184" s="126" t="s">
        <v>384</v>
      </c>
      <c r="L184" s="126">
        <v>25</v>
      </c>
      <c r="M184" s="1058"/>
    </row>
    <row r="185" spans="1:15" s="3" customFormat="1" ht="9.75" customHeight="1" x14ac:dyDescent="0.2">
      <c r="A185" s="975"/>
      <c r="B185" s="1017"/>
      <c r="C185" s="1134"/>
      <c r="D185" s="1202"/>
      <c r="E185" s="1204"/>
      <c r="F185" s="239" t="s">
        <v>316</v>
      </c>
      <c r="G185" s="117" t="s">
        <v>113</v>
      </c>
      <c r="H185" s="117" t="s">
        <v>85</v>
      </c>
      <c r="I185" s="117" t="s">
        <v>405</v>
      </c>
      <c r="J185" s="126">
        <v>10</v>
      </c>
      <c r="K185" s="126" t="s">
        <v>384</v>
      </c>
      <c r="L185" s="126">
        <v>10</v>
      </c>
      <c r="M185" s="1058"/>
    </row>
    <row r="186" spans="1:15" s="3" customFormat="1" ht="9.75" customHeight="1" x14ac:dyDescent="0.2">
      <c r="A186" s="975"/>
      <c r="B186" s="1017"/>
      <c r="C186" s="1134"/>
      <c r="D186" s="1202"/>
      <c r="E186" s="1204"/>
      <c r="F186" s="239" t="s">
        <v>98</v>
      </c>
      <c r="G186" s="117" t="s">
        <v>113</v>
      </c>
      <c r="H186" s="117" t="s">
        <v>85</v>
      </c>
      <c r="I186" s="117" t="s">
        <v>405</v>
      </c>
      <c r="J186" s="126">
        <v>5</v>
      </c>
      <c r="K186" s="126" t="s">
        <v>384</v>
      </c>
      <c r="L186" s="126">
        <v>200</v>
      </c>
      <c r="M186" s="1058"/>
    </row>
    <row r="187" spans="1:15" s="3" customFormat="1" ht="9.75" customHeight="1" x14ac:dyDescent="0.2">
      <c r="A187" s="975"/>
      <c r="B187" s="1017"/>
      <c r="C187" s="1134"/>
      <c r="D187" s="1202"/>
      <c r="E187" s="1204"/>
      <c r="F187" s="239" t="s">
        <v>317</v>
      </c>
      <c r="G187" s="117" t="s">
        <v>113</v>
      </c>
      <c r="H187" s="117" t="s">
        <v>85</v>
      </c>
      <c r="I187" s="117" t="s">
        <v>405</v>
      </c>
      <c r="J187" s="126">
        <v>10</v>
      </c>
      <c r="K187" s="126" t="s">
        <v>384</v>
      </c>
      <c r="L187" s="126">
        <v>1000</v>
      </c>
      <c r="M187" s="1058"/>
    </row>
    <row r="188" spans="1:15" s="3" customFormat="1" ht="9.75" customHeight="1" x14ac:dyDescent="0.2">
      <c r="A188" s="975"/>
      <c r="B188" s="1017"/>
      <c r="C188" s="1134"/>
      <c r="D188" s="1202"/>
      <c r="E188" s="1204"/>
      <c r="F188" s="239" t="s">
        <v>99</v>
      </c>
      <c r="G188" s="117" t="s">
        <v>113</v>
      </c>
      <c r="H188" s="117" t="s">
        <v>85</v>
      </c>
      <c r="I188" s="117" t="s">
        <v>405</v>
      </c>
      <c r="J188" s="126">
        <v>10</v>
      </c>
      <c r="K188" s="126" t="s">
        <v>384</v>
      </c>
      <c r="L188" s="126">
        <v>200</v>
      </c>
      <c r="M188" s="1058"/>
    </row>
    <row r="189" spans="1:15" s="3" customFormat="1" ht="9.75" customHeight="1" x14ac:dyDescent="0.2">
      <c r="A189" s="975"/>
      <c r="B189" s="1017"/>
      <c r="C189" s="1134"/>
      <c r="D189" s="1202"/>
      <c r="E189" s="1204"/>
      <c r="F189" s="239" t="s">
        <v>100</v>
      </c>
      <c r="G189" s="117" t="s">
        <v>113</v>
      </c>
      <c r="H189" s="117" t="s">
        <v>85</v>
      </c>
      <c r="I189" s="117" t="s">
        <v>405</v>
      </c>
      <c r="J189" s="126">
        <v>10</v>
      </c>
      <c r="K189" s="126" t="s">
        <v>384</v>
      </c>
      <c r="L189" s="126">
        <v>50</v>
      </c>
      <c r="M189" s="1058"/>
    </row>
    <row r="190" spans="1:15" s="3" customFormat="1" ht="9.75" customHeight="1" x14ac:dyDescent="0.2">
      <c r="A190" s="975"/>
      <c r="B190" s="1017"/>
      <c r="C190" s="1134"/>
      <c r="D190" s="1202"/>
      <c r="E190" s="1204"/>
      <c r="F190" s="239" t="s">
        <v>318</v>
      </c>
      <c r="G190" s="117" t="s">
        <v>113</v>
      </c>
      <c r="H190" s="117" t="s">
        <v>85</v>
      </c>
      <c r="I190" s="117" t="s">
        <v>405</v>
      </c>
      <c r="J190" s="126">
        <v>10</v>
      </c>
      <c r="K190" s="126" t="s">
        <v>384</v>
      </c>
      <c r="L190" s="126">
        <v>200</v>
      </c>
      <c r="M190" s="1058"/>
      <c r="O190" s="5"/>
    </row>
    <row r="191" spans="1:15" s="3" customFormat="1" ht="9.75" customHeight="1" x14ac:dyDescent="0.2">
      <c r="A191" s="975"/>
      <c r="B191" s="1017"/>
      <c r="C191" s="1134"/>
      <c r="D191" s="1202"/>
      <c r="E191" s="1204"/>
      <c r="F191" s="239" t="s">
        <v>319</v>
      </c>
      <c r="G191" s="117" t="s">
        <v>113</v>
      </c>
      <c r="H191" s="117" t="s">
        <v>85</v>
      </c>
      <c r="I191" s="117" t="s">
        <v>405</v>
      </c>
      <c r="J191" s="126">
        <v>10</v>
      </c>
      <c r="K191" s="126" t="s">
        <v>384</v>
      </c>
      <c r="L191" s="126">
        <v>200</v>
      </c>
      <c r="M191" s="1058"/>
    </row>
    <row r="192" spans="1:15" s="3" customFormat="1" ht="9.75" customHeight="1" x14ac:dyDescent="0.2">
      <c r="A192" s="975"/>
      <c r="B192" s="1017"/>
      <c r="C192" s="1134"/>
      <c r="D192" s="1202"/>
      <c r="E192" s="1204"/>
      <c r="F192" s="239" t="s">
        <v>102</v>
      </c>
      <c r="G192" s="117" t="s">
        <v>113</v>
      </c>
      <c r="H192" s="117" t="s">
        <v>85</v>
      </c>
      <c r="I192" s="117" t="s">
        <v>405</v>
      </c>
      <c r="J192" s="126">
        <v>10</v>
      </c>
      <c r="K192" s="126" t="s">
        <v>384</v>
      </c>
      <c r="L192" s="126">
        <v>50</v>
      </c>
      <c r="M192" s="1058"/>
    </row>
    <row r="193" spans="1:14" s="3" customFormat="1" ht="9.75" customHeight="1" x14ac:dyDescent="0.2">
      <c r="A193" s="975"/>
      <c r="B193" s="1017"/>
      <c r="C193" s="1134"/>
      <c r="D193" s="1202"/>
      <c r="E193" s="1204"/>
      <c r="F193" s="239" t="s">
        <v>324</v>
      </c>
      <c r="G193" s="117" t="s">
        <v>113</v>
      </c>
      <c r="H193" s="117" t="s">
        <v>85</v>
      </c>
      <c r="I193" s="117" t="s">
        <v>405</v>
      </c>
      <c r="J193" s="126">
        <v>10</v>
      </c>
      <c r="K193" s="126" t="s">
        <v>384</v>
      </c>
      <c r="L193" s="126">
        <v>50</v>
      </c>
      <c r="M193" s="1058"/>
    </row>
    <row r="194" spans="1:14" s="3" customFormat="1" ht="9.75" customHeight="1" x14ac:dyDescent="0.2">
      <c r="A194" s="975"/>
      <c r="B194" s="1017"/>
      <c r="C194" s="1134"/>
      <c r="D194" s="1202"/>
      <c r="E194" s="1204"/>
      <c r="F194" s="239" t="s">
        <v>320</v>
      </c>
      <c r="G194" s="117" t="s">
        <v>113</v>
      </c>
      <c r="H194" s="117" t="s">
        <v>85</v>
      </c>
      <c r="I194" s="117" t="s">
        <v>405</v>
      </c>
      <c r="J194" s="126">
        <v>10</v>
      </c>
      <c r="K194" s="126" t="s">
        <v>384</v>
      </c>
      <c r="L194" s="126">
        <v>50</v>
      </c>
      <c r="M194" s="1058"/>
    </row>
    <row r="195" spans="1:14" s="3" customFormat="1" ht="9.75" customHeight="1" x14ac:dyDescent="0.2">
      <c r="A195" s="975"/>
      <c r="B195" s="1024"/>
      <c r="C195" s="1134"/>
      <c r="D195" s="1202"/>
      <c r="E195" s="1204"/>
      <c r="F195" s="239" t="s">
        <v>103</v>
      </c>
      <c r="G195" s="117" t="s">
        <v>113</v>
      </c>
      <c r="H195" s="117" t="s">
        <v>85</v>
      </c>
      <c r="I195" s="117" t="s">
        <v>405</v>
      </c>
      <c r="J195" s="126">
        <v>50</v>
      </c>
      <c r="K195" s="126" t="s">
        <v>384</v>
      </c>
      <c r="L195" s="126">
        <v>200</v>
      </c>
      <c r="M195" s="1058"/>
    </row>
    <row r="196" spans="1:14" s="3" customFormat="1" ht="9.75" customHeight="1" x14ac:dyDescent="0.2">
      <c r="A196" s="975"/>
      <c r="B196" s="1024"/>
      <c r="C196" s="1134"/>
      <c r="D196" s="1202"/>
      <c r="E196" s="1204"/>
      <c r="F196" s="239" t="s">
        <v>104</v>
      </c>
      <c r="G196" s="117" t="s">
        <v>113</v>
      </c>
      <c r="H196" s="117" t="s">
        <v>85</v>
      </c>
      <c r="I196" s="117" t="s">
        <v>405</v>
      </c>
      <c r="J196" s="126">
        <v>50</v>
      </c>
      <c r="K196" s="126" t="s">
        <v>384</v>
      </c>
      <c r="L196" s="126">
        <v>200</v>
      </c>
      <c r="M196" s="1058"/>
    </row>
    <row r="197" spans="1:14" s="3" customFormat="1" ht="9.75" customHeight="1" x14ac:dyDescent="0.2">
      <c r="A197" s="975"/>
      <c r="B197" s="1024"/>
      <c r="C197" s="1134"/>
      <c r="D197" s="1202"/>
      <c r="E197" s="1204"/>
      <c r="F197" s="239" t="s">
        <v>105</v>
      </c>
      <c r="G197" s="117" t="s">
        <v>113</v>
      </c>
      <c r="H197" s="117" t="s">
        <v>85</v>
      </c>
      <c r="I197" s="117" t="s">
        <v>405</v>
      </c>
      <c r="J197" s="126">
        <v>50</v>
      </c>
      <c r="K197" s="126" t="s">
        <v>384</v>
      </c>
      <c r="L197" s="126">
        <v>200</v>
      </c>
      <c r="M197" s="1058"/>
    </row>
    <row r="198" spans="1:14" s="3" customFormat="1" ht="9.75" customHeight="1" x14ac:dyDescent="0.2">
      <c r="A198" s="975"/>
      <c r="B198" s="1024"/>
      <c r="C198" s="1134"/>
      <c r="D198" s="1202"/>
      <c r="E198" s="1204"/>
      <c r="F198" s="239" t="s">
        <v>106</v>
      </c>
      <c r="G198" s="117" t="s">
        <v>113</v>
      </c>
      <c r="H198" s="117" t="s">
        <v>85</v>
      </c>
      <c r="I198" s="117" t="s">
        <v>405</v>
      </c>
      <c r="J198" s="126">
        <v>50</v>
      </c>
      <c r="K198" s="126" t="s">
        <v>384</v>
      </c>
      <c r="L198" s="126">
        <v>200</v>
      </c>
      <c r="M198" s="1058"/>
    </row>
    <row r="199" spans="1:14" s="3" customFormat="1" ht="9.75" customHeight="1" x14ac:dyDescent="0.2">
      <c r="A199" s="975"/>
      <c r="B199" s="1024"/>
      <c r="C199" s="1134"/>
      <c r="D199" s="1202"/>
      <c r="E199" s="1204"/>
      <c r="F199" s="239" t="s">
        <v>107</v>
      </c>
      <c r="G199" s="117" t="s">
        <v>113</v>
      </c>
      <c r="H199" s="117" t="s">
        <v>85</v>
      </c>
      <c r="I199" s="117" t="s">
        <v>405</v>
      </c>
      <c r="J199" s="126">
        <v>50</v>
      </c>
      <c r="K199" s="126" t="s">
        <v>384</v>
      </c>
      <c r="L199" s="126">
        <v>200</v>
      </c>
      <c r="M199" s="1058"/>
    </row>
    <row r="200" spans="1:14" s="3" customFormat="1" ht="9.75" customHeight="1" x14ac:dyDescent="0.2">
      <c r="A200" s="975"/>
      <c r="B200" s="1024"/>
      <c r="C200" s="1134"/>
      <c r="D200" s="1202"/>
      <c r="E200" s="1204"/>
      <c r="F200" s="239" t="s">
        <v>108</v>
      </c>
      <c r="G200" s="117" t="s">
        <v>113</v>
      </c>
      <c r="H200" s="117" t="s">
        <v>85</v>
      </c>
      <c r="I200" s="117" t="s">
        <v>405</v>
      </c>
      <c r="J200" s="126">
        <v>50</v>
      </c>
      <c r="K200" s="126" t="s">
        <v>384</v>
      </c>
      <c r="L200" s="126">
        <v>200</v>
      </c>
      <c r="M200" s="1058"/>
    </row>
    <row r="201" spans="1:14" s="3" customFormat="1" ht="9.75" customHeight="1" x14ac:dyDescent="0.2">
      <c r="A201" s="975"/>
      <c r="B201" s="1024"/>
      <c r="C201" s="1134"/>
      <c r="D201" s="1202"/>
      <c r="E201" s="1199"/>
      <c r="F201" s="239" t="s">
        <v>109</v>
      </c>
      <c r="G201" s="117" t="s">
        <v>113</v>
      </c>
      <c r="H201" s="117" t="s">
        <v>85</v>
      </c>
      <c r="I201" s="117" t="s">
        <v>405</v>
      </c>
      <c r="J201" s="126">
        <v>50</v>
      </c>
      <c r="K201" s="126" t="s">
        <v>384</v>
      </c>
      <c r="L201" s="126">
        <v>200</v>
      </c>
      <c r="M201" s="1059"/>
    </row>
    <row r="202" spans="1:14" s="3" customFormat="1" ht="9.75" customHeight="1" x14ac:dyDescent="0.25">
      <c r="A202" s="975"/>
      <c r="B202" s="1024"/>
      <c r="C202" s="1134"/>
      <c r="D202" s="1202"/>
      <c r="E202" s="553"/>
      <c r="F202" s="119"/>
      <c r="G202" s="169"/>
      <c r="H202" s="117"/>
      <c r="I202" s="169"/>
      <c r="J202" s="117"/>
      <c r="K202" s="169"/>
      <c r="L202" s="117"/>
      <c r="M202" s="117"/>
    </row>
    <row r="203" spans="1:14" s="3" customFormat="1" ht="9.75" customHeight="1" x14ac:dyDescent="0.25">
      <c r="A203" s="976"/>
      <c r="B203" s="1025"/>
      <c r="C203" s="1200"/>
      <c r="D203" s="1202"/>
      <c r="E203" s="554"/>
      <c r="F203" s="129"/>
      <c r="G203" s="240"/>
      <c r="H203" s="798"/>
      <c r="I203" s="240"/>
      <c r="J203" s="798"/>
      <c r="K203" s="240"/>
      <c r="L203" s="798"/>
      <c r="M203" s="798"/>
    </row>
    <row r="204" spans="1:14" s="3" customFormat="1" ht="9.75" customHeight="1" x14ac:dyDescent="0.25">
      <c r="A204" s="974" t="s">
        <v>110</v>
      </c>
      <c r="B204" s="1023" t="s">
        <v>111</v>
      </c>
      <c r="C204" s="1133"/>
      <c r="D204" s="1202"/>
      <c r="E204" s="552"/>
      <c r="F204" s="133"/>
      <c r="G204" s="772"/>
      <c r="H204" s="772"/>
      <c r="I204" s="117"/>
      <c r="J204" s="155"/>
      <c r="K204" s="126"/>
      <c r="L204" s="126"/>
      <c r="M204" s="117"/>
    </row>
    <row r="205" spans="1:14" s="3" customFormat="1" ht="9.75" customHeight="1" x14ac:dyDescent="0.25">
      <c r="A205" s="975"/>
      <c r="B205" s="1024"/>
      <c r="C205" s="1134"/>
      <c r="D205" s="1202"/>
      <c r="E205" s="1198">
        <v>60</v>
      </c>
      <c r="F205" s="433" t="s">
        <v>302</v>
      </c>
      <c r="G205" s="434" t="s">
        <v>113</v>
      </c>
      <c r="H205" s="435"/>
      <c r="I205" s="436" t="s">
        <v>53</v>
      </c>
      <c r="J205" s="434"/>
      <c r="K205" s="437">
        <v>5</v>
      </c>
      <c r="L205" s="437">
        <v>60</v>
      </c>
      <c r="M205" s="802"/>
    </row>
    <row r="206" spans="1:14" s="3" customFormat="1" ht="9.75" customHeight="1" x14ac:dyDescent="0.25">
      <c r="A206" s="975"/>
      <c r="B206" s="1024"/>
      <c r="C206" s="1134"/>
      <c r="D206" s="1202"/>
      <c r="E206" s="1199"/>
      <c r="F206" s="438" t="s">
        <v>241</v>
      </c>
      <c r="G206" s="436" t="s">
        <v>113</v>
      </c>
      <c r="H206" s="435"/>
      <c r="I206" s="436" t="s">
        <v>53</v>
      </c>
      <c r="J206" s="434"/>
      <c r="K206" s="437">
        <v>50</v>
      </c>
      <c r="L206" s="437">
        <v>50</v>
      </c>
      <c r="M206" s="802"/>
    </row>
    <row r="207" spans="1:14" s="3" customFormat="1" ht="9.75" customHeight="1" x14ac:dyDescent="0.25">
      <c r="A207" s="975"/>
      <c r="B207" s="1024"/>
      <c r="C207" s="1134"/>
      <c r="D207" s="1202"/>
      <c r="E207" s="553"/>
      <c r="F207" s="324"/>
      <c r="G207" s="342"/>
      <c r="H207" s="176"/>
      <c r="I207" s="323"/>
      <c r="J207" s="178"/>
      <c r="K207" s="402"/>
      <c r="L207" s="402"/>
      <c r="M207" s="802"/>
    </row>
    <row r="208" spans="1:14" s="3" customFormat="1" ht="9.75" customHeight="1" x14ac:dyDescent="0.25">
      <c r="A208" s="975"/>
      <c r="B208" s="1024"/>
      <c r="C208" s="1134"/>
      <c r="D208" s="1202"/>
      <c r="E208" s="1198">
        <v>60</v>
      </c>
      <c r="F208" s="187" t="s">
        <v>165</v>
      </c>
      <c r="G208" s="772" t="s">
        <v>113</v>
      </c>
      <c r="H208" s="772"/>
      <c r="I208" s="117" t="s">
        <v>53</v>
      </c>
      <c r="J208" s="155"/>
      <c r="K208" s="126">
        <v>0.5</v>
      </c>
      <c r="L208" s="126">
        <v>10</v>
      </c>
      <c r="M208" s="1032" t="s">
        <v>34</v>
      </c>
      <c r="N208" s="69"/>
    </row>
    <row r="209" spans="1:13" s="3" customFormat="1" ht="9.75" customHeight="1" x14ac:dyDescent="0.25">
      <c r="A209" s="975"/>
      <c r="B209" s="1024"/>
      <c r="C209" s="1134"/>
      <c r="D209" s="1202"/>
      <c r="E209" s="1204"/>
      <c r="F209" s="189" t="s">
        <v>112</v>
      </c>
      <c r="G209" s="772" t="s">
        <v>113</v>
      </c>
      <c r="H209" s="772"/>
      <c r="I209" s="117" t="s">
        <v>53</v>
      </c>
      <c r="J209" s="155"/>
      <c r="K209" s="126">
        <v>5</v>
      </c>
      <c r="L209" s="126">
        <v>10</v>
      </c>
      <c r="M209" s="1058"/>
    </row>
    <row r="210" spans="1:13" s="3" customFormat="1" ht="9.75" customHeight="1" x14ac:dyDescent="0.25">
      <c r="A210" s="975"/>
      <c r="B210" s="1024"/>
      <c r="C210" s="1134"/>
      <c r="D210" s="1202"/>
      <c r="E210" s="1204"/>
      <c r="F210" s="188" t="s">
        <v>312</v>
      </c>
      <c r="G210" s="772" t="s">
        <v>113</v>
      </c>
      <c r="H210" s="772"/>
      <c r="I210" s="117" t="s">
        <v>53</v>
      </c>
      <c r="J210" s="155"/>
      <c r="K210" s="126">
        <v>5</v>
      </c>
      <c r="L210" s="126">
        <v>10</v>
      </c>
      <c r="M210" s="1058"/>
    </row>
    <row r="211" spans="1:13" s="3" customFormat="1" ht="9.75" customHeight="1" x14ac:dyDescent="0.25">
      <c r="A211" s="975"/>
      <c r="B211" s="1024"/>
      <c r="C211" s="1134"/>
      <c r="D211" s="1202"/>
      <c r="E211" s="1204"/>
      <c r="F211" s="189" t="s">
        <v>314</v>
      </c>
      <c r="G211" s="772" t="s">
        <v>113</v>
      </c>
      <c r="H211" s="772"/>
      <c r="I211" s="117" t="s">
        <v>53</v>
      </c>
      <c r="J211" s="155"/>
      <c r="K211" s="126">
        <v>15</v>
      </c>
      <c r="L211" s="126">
        <v>15</v>
      </c>
      <c r="M211" s="1058"/>
    </row>
    <row r="212" spans="1:13" s="3" customFormat="1" ht="9.75" customHeight="1" x14ac:dyDescent="0.25">
      <c r="A212" s="975"/>
      <c r="B212" s="1024"/>
      <c r="C212" s="1134"/>
      <c r="D212" s="1202"/>
      <c r="E212" s="1204"/>
      <c r="F212" s="189" t="s">
        <v>327</v>
      </c>
      <c r="G212" s="772" t="s">
        <v>113</v>
      </c>
      <c r="H212" s="772"/>
      <c r="I212" s="117" t="s">
        <v>53</v>
      </c>
      <c r="J212" s="155"/>
      <c r="K212" s="126">
        <v>15</v>
      </c>
      <c r="L212" s="126">
        <v>50</v>
      </c>
      <c r="M212" s="1058"/>
    </row>
    <row r="213" spans="1:13" s="3" customFormat="1" ht="9.75" customHeight="1" x14ac:dyDescent="0.25">
      <c r="A213" s="975"/>
      <c r="B213" s="1024"/>
      <c r="C213" s="1134"/>
      <c r="D213" s="1202"/>
      <c r="E213" s="1204"/>
      <c r="F213" s="189" t="s">
        <v>166</v>
      </c>
      <c r="G213" s="772" t="s">
        <v>113</v>
      </c>
      <c r="H213" s="241"/>
      <c r="I213" s="117" t="s">
        <v>53</v>
      </c>
      <c r="J213" s="171"/>
      <c r="K213" s="126">
        <v>5</v>
      </c>
      <c r="L213" s="126">
        <v>10</v>
      </c>
      <c r="M213" s="1058"/>
    </row>
    <row r="214" spans="1:13" s="3" customFormat="1" ht="9.75" customHeight="1" x14ac:dyDescent="0.25">
      <c r="A214" s="975"/>
      <c r="B214" s="1024"/>
      <c r="C214" s="1134"/>
      <c r="D214" s="1202"/>
      <c r="E214" s="1204"/>
      <c r="F214" s="189" t="s">
        <v>313</v>
      </c>
      <c r="G214" s="772" t="s">
        <v>113</v>
      </c>
      <c r="H214" s="241"/>
      <c r="I214" s="117" t="s">
        <v>53</v>
      </c>
      <c r="J214" s="242"/>
      <c r="K214" s="126">
        <v>15</v>
      </c>
      <c r="L214" s="126">
        <v>50</v>
      </c>
      <c r="M214" s="1058"/>
    </row>
    <row r="215" spans="1:13" s="3" customFormat="1" ht="9.75" customHeight="1" x14ac:dyDescent="0.25">
      <c r="A215" s="975"/>
      <c r="B215" s="1024"/>
      <c r="C215" s="1134"/>
      <c r="D215" s="1202"/>
      <c r="E215" s="1204"/>
      <c r="F215" s="188" t="s">
        <v>167</v>
      </c>
      <c r="G215" s="772" t="s">
        <v>113</v>
      </c>
      <c r="H215" s="241"/>
      <c r="I215" s="117" t="s">
        <v>53</v>
      </c>
      <c r="J215" s="242"/>
      <c r="K215" s="126">
        <v>10</v>
      </c>
      <c r="L215" s="126">
        <v>20</v>
      </c>
      <c r="M215" s="1058"/>
    </row>
    <row r="216" spans="1:13" s="3" customFormat="1" ht="9.75" customHeight="1" x14ac:dyDescent="0.25">
      <c r="A216" s="975"/>
      <c r="B216" s="1024"/>
      <c r="C216" s="1134"/>
      <c r="D216" s="1202"/>
      <c r="E216" s="1204"/>
      <c r="F216" s="188" t="s">
        <v>315</v>
      </c>
      <c r="G216" s="772" t="s">
        <v>113</v>
      </c>
      <c r="H216" s="241"/>
      <c r="I216" s="117" t="s">
        <v>53</v>
      </c>
      <c r="J216" s="242"/>
      <c r="K216" s="126">
        <v>10</v>
      </c>
      <c r="L216" s="126">
        <v>10</v>
      </c>
      <c r="M216" s="1058"/>
    </row>
    <row r="217" spans="1:13" s="3" customFormat="1" ht="9.75" customHeight="1" x14ac:dyDescent="0.25">
      <c r="A217" s="975"/>
      <c r="B217" s="1024"/>
      <c r="C217" s="1134"/>
      <c r="D217" s="1202"/>
      <c r="E217" s="1204"/>
      <c r="F217" s="187" t="s">
        <v>168</v>
      </c>
      <c r="G217" s="772" t="s">
        <v>113</v>
      </c>
      <c r="H217" s="243"/>
      <c r="I217" s="117" t="s">
        <v>53</v>
      </c>
      <c r="J217" s="242"/>
      <c r="K217" s="126">
        <v>5</v>
      </c>
      <c r="L217" s="126">
        <v>10</v>
      </c>
      <c r="M217" s="1058"/>
    </row>
    <row r="218" spans="1:13" s="3" customFormat="1" ht="9.75" customHeight="1" x14ac:dyDescent="0.25">
      <c r="A218" s="975"/>
      <c r="B218" s="1024"/>
      <c r="C218" s="1134"/>
      <c r="D218" s="1202"/>
      <c r="E218" s="1204"/>
      <c r="F218" s="189" t="s">
        <v>169</v>
      </c>
      <c r="G218" s="772" t="s">
        <v>113</v>
      </c>
      <c r="H218" s="148"/>
      <c r="I218" s="117" t="s">
        <v>53</v>
      </c>
      <c r="J218" s="244"/>
      <c r="K218" s="126">
        <v>2</v>
      </c>
      <c r="L218" s="126">
        <v>20</v>
      </c>
      <c r="M218" s="1058"/>
    </row>
    <row r="219" spans="1:13" s="3" customFormat="1" ht="9.75" customHeight="1" x14ac:dyDescent="0.25">
      <c r="A219" s="975"/>
      <c r="B219" s="1024"/>
      <c r="C219" s="1134"/>
      <c r="D219" s="1202"/>
      <c r="E219" s="1204"/>
      <c r="F219" s="188" t="s">
        <v>170</v>
      </c>
      <c r="G219" s="772" t="s">
        <v>113</v>
      </c>
      <c r="H219" s="241"/>
      <c r="I219" s="117" t="s">
        <v>53</v>
      </c>
      <c r="J219" s="245"/>
      <c r="K219" s="126">
        <v>2</v>
      </c>
      <c r="L219" s="800">
        <v>20</v>
      </c>
      <c r="M219" s="1058"/>
    </row>
    <row r="220" spans="1:13" s="3" customFormat="1" ht="9.75" customHeight="1" x14ac:dyDescent="0.25">
      <c r="A220" s="975"/>
      <c r="B220" s="1024"/>
      <c r="C220" s="1134"/>
      <c r="D220" s="1202"/>
      <c r="E220" s="1204"/>
      <c r="F220" s="189" t="s">
        <v>171</v>
      </c>
      <c r="G220" s="772" t="s">
        <v>113</v>
      </c>
      <c r="H220" s="241"/>
      <c r="I220" s="117" t="s">
        <v>53</v>
      </c>
      <c r="J220" s="244"/>
      <c r="K220" s="126">
        <v>10</v>
      </c>
      <c r="L220" s="126">
        <v>50</v>
      </c>
      <c r="M220" s="1058"/>
    </row>
    <row r="221" spans="1:13" s="3" customFormat="1" ht="9.75" customHeight="1" x14ac:dyDescent="0.25">
      <c r="A221" s="975"/>
      <c r="B221" s="1024"/>
      <c r="C221" s="1134"/>
      <c r="D221" s="1202"/>
      <c r="E221" s="1204"/>
      <c r="F221" s="188" t="s">
        <v>172</v>
      </c>
      <c r="G221" s="772" t="s">
        <v>113</v>
      </c>
      <c r="H221" s="241"/>
      <c r="I221" s="117" t="s">
        <v>53</v>
      </c>
      <c r="J221" s="244"/>
      <c r="K221" s="126">
        <v>15</v>
      </c>
      <c r="L221" s="126">
        <v>100</v>
      </c>
      <c r="M221" s="1058"/>
    </row>
    <row r="222" spans="1:13" s="3" customFormat="1" ht="9.75" customHeight="1" x14ac:dyDescent="0.25">
      <c r="A222" s="975"/>
      <c r="B222" s="1024"/>
      <c r="C222" s="1134"/>
      <c r="D222" s="1202"/>
      <c r="E222" s="1204"/>
      <c r="F222" s="189" t="s">
        <v>173</v>
      </c>
      <c r="G222" s="772" t="s">
        <v>113</v>
      </c>
      <c r="H222" s="241"/>
      <c r="I222" s="117" t="s">
        <v>53</v>
      </c>
      <c r="J222" s="244"/>
      <c r="K222" s="126">
        <v>2</v>
      </c>
      <c r="L222" s="126">
        <v>10</v>
      </c>
      <c r="M222" s="1058"/>
    </row>
    <row r="223" spans="1:13" s="3" customFormat="1" ht="9.75" customHeight="1" x14ac:dyDescent="0.25">
      <c r="A223" s="975"/>
      <c r="B223" s="1024"/>
      <c r="C223" s="1134"/>
      <c r="D223" s="1202"/>
      <c r="E223" s="1204"/>
      <c r="F223" s="189" t="s">
        <v>378</v>
      </c>
      <c r="G223" s="169" t="s">
        <v>113</v>
      </c>
      <c r="H223" s="772"/>
      <c r="I223" s="139" t="s">
        <v>53</v>
      </c>
      <c r="J223" s="831"/>
      <c r="K223" s="139">
        <v>5</v>
      </c>
      <c r="L223" s="139">
        <v>10</v>
      </c>
      <c r="M223" s="1058"/>
    </row>
    <row r="224" spans="1:13" s="3" customFormat="1" ht="9.75" customHeight="1" x14ac:dyDescent="0.25">
      <c r="A224" s="975"/>
      <c r="B224" s="1024"/>
      <c r="C224" s="1134"/>
      <c r="D224" s="1202"/>
      <c r="E224" s="1199"/>
      <c r="F224" s="189" t="s">
        <v>379</v>
      </c>
      <c r="G224" s="169" t="s">
        <v>113</v>
      </c>
      <c r="H224" s="772"/>
      <c r="I224" s="139" t="s">
        <v>53</v>
      </c>
      <c r="J224" s="831"/>
      <c r="K224" s="139">
        <v>5</v>
      </c>
      <c r="L224" s="139">
        <v>10</v>
      </c>
      <c r="M224" s="1059"/>
    </row>
    <row r="225" spans="1:16" s="3" customFormat="1" ht="9.75" customHeight="1" x14ac:dyDescent="0.25">
      <c r="A225" s="976"/>
      <c r="B225" s="1025"/>
      <c r="C225" s="1200"/>
      <c r="D225" s="1203"/>
      <c r="E225" s="554"/>
      <c r="F225" s="246"/>
      <c r="H225" s="241"/>
      <c r="I225" s="167"/>
      <c r="J225" s="220"/>
      <c r="K225" s="149"/>
      <c r="L225" s="149"/>
      <c r="M225" s="167"/>
    </row>
    <row r="226" spans="1:16" s="3" customFormat="1" ht="9.75" customHeight="1" x14ac:dyDescent="0.2">
      <c r="A226" s="974" t="s">
        <v>114</v>
      </c>
      <c r="B226" s="1023" t="s">
        <v>115</v>
      </c>
      <c r="C226" s="980"/>
      <c r="D226" s="1195">
        <f>(E227+E229)</f>
        <v>25</v>
      </c>
      <c r="E226" s="575"/>
      <c r="F226" s="574"/>
      <c r="G226" s="123"/>
      <c r="H226" s="116"/>
      <c r="I226" s="123"/>
      <c r="J226" s="124"/>
      <c r="K226" s="215"/>
      <c r="L226" s="124"/>
      <c r="M226" s="174"/>
    </row>
    <row r="227" spans="1:16" s="3" customFormat="1" ht="9.75" customHeight="1" x14ac:dyDescent="0.2">
      <c r="A227" s="975"/>
      <c r="B227" s="1024"/>
      <c r="C227" s="981"/>
      <c r="D227" s="1196"/>
      <c r="E227" s="1198">
        <v>20</v>
      </c>
      <c r="F227" s="779" t="s">
        <v>304</v>
      </c>
      <c r="G227" s="248" t="s">
        <v>155</v>
      </c>
      <c r="H227" s="135"/>
      <c r="I227" s="248" t="s">
        <v>116</v>
      </c>
      <c r="J227" s="166"/>
      <c r="K227" s="126">
        <v>50</v>
      </c>
      <c r="L227" s="169" t="s">
        <v>338</v>
      </c>
      <c r="M227" s="1032" t="s">
        <v>34</v>
      </c>
    </row>
    <row r="228" spans="1:16" s="3" customFormat="1" ht="9.75" customHeight="1" x14ac:dyDescent="0.2">
      <c r="A228" s="975"/>
      <c r="B228" s="1024"/>
      <c r="C228" s="981"/>
      <c r="D228" s="1196"/>
      <c r="E228" s="1199"/>
      <c r="F228" s="779" t="s">
        <v>306</v>
      </c>
      <c r="G228" s="248" t="s">
        <v>155</v>
      </c>
      <c r="H228" s="135"/>
      <c r="I228" s="248" t="s">
        <v>116</v>
      </c>
      <c r="J228" s="166"/>
      <c r="K228" s="126">
        <v>100</v>
      </c>
      <c r="L228" s="169" t="s">
        <v>335</v>
      </c>
      <c r="M228" s="1058"/>
    </row>
    <row r="229" spans="1:16" s="3" customFormat="1" ht="9.75" customHeight="1" x14ac:dyDescent="0.2">
      <c r="A229" s="975"/>
      <c r="B229" s="1024"/>
      <c r="C229" s="981"/>
      <c r="D229" s="1196"/>
      <c r="E229" s="1198">
        <v>5</v>
      </c>
      <c r="F229" s="779" t="s">
        <v>305</v>
      </c>
      <c r="G229" s="248" t="s">
        <v>155</v>
      </c>
      <c r="H229" s="135"/>
      <c r="I229" s="248" t="s">
        <v>116</v>
      </c>
      <c r="J229" s="166"/>
      <c r="K229" s="126">
        <v>10</v>
      </c>
      <c r="L229" s="169" t="s">
        <v>357</v>
      </c>
      <c r="M229" s="1058"/>
    </row>
    <row r="230" spans="1:16" s="3" customFormat="1" ht="9.75" customHeight="1" x14ac:dyDescent="0.2">
      <c r="A230" s="975"/>
      <c r="B230" s="1024"/>
      <c r="C230" s="981"/>
      <c r="D230" s="1196"/>
      <c r="E230" s="1199"/>
      <c r="F230" s="779" t="s">
        <v>307</v>
      </c>
      <c r="G230" s="248" t="s">
        <v>155</v>
      </c>
      <c r="H230" s="135"/>
      <c r="I230" s="248" t="s">
        <v>116</v>
      </c>
      <c r="J230" s="166"/>
      <c r="K230" s="126">
        <v>160</v>
      </c>
      <c r="L230" s="169" t="s">
        <v>358</v>
      </c>
      <c r="M230" s="1059"/>
      <c r="P230" s="5"/>
    </row>
    <row r="231" spans="1:16" s="3" customFormat="1" ht="9.75" customHeight="1" x14ac:dyDescent="0.25">
      <c r="A231" s="976"/>
      <c r="B231" s="1025"/>
      <c r="C231" s="982"/>
      <c r="D231" s="1197"/>
      <c r="E231" s="562"/>
      <c r="F231" s="573"/>
      <c r="G231" s="240"/>
      <c r="H231" s="798"/>
      <c r="I231" s="240"/>
      <c r="J231" s="798"/>
      <c r="K231" s="240"/>
      <c r="L231" s="798"/>
      <c r="M231" s="172"/>
    </row>
    <row r="232" spans="1:16" s="3" customFormat="1" ht="9.75" customHeight="1" x14ac:dyDescent="0.25">
      <c r="A232" s="379"/>
      <c r="B232" s="380"/>
      <c r="C232" s="18"/>
      <c r="D232" s="13"/>
      <c r="E232" s="13"/>
    </row>
    <row r="233" spans="1:16" s="3" customFormat="1" ht="12.75" customHeight="1" x14ac:dyDescent="0.25">
      <c r="A233" s="424" t="s">
        <v>373</v>
      </c>
      <c r="B233" s="425"/>
      <c r="C233" s="426"/>
      <c r="D233" s="427"/>
      <c r="E233" s="416"/>
      <c r="F233" s="416"/>
      <c r="G233" s="416"/>
    </row>
    <row r="234" spans="1:16" s="3" customFormat="1" ht="12.75" customHeight="1" x14ac:dyDescent="0.25">
      <c r="A234" s="424"/>
      <c r="B234" s="425"/>
      <c r="C234" s="426"/>
      <c r="D234" s="427"/>
      <c r="E234" s="416"/>
      <c r="F234" s="416"/>
      <c r="G234" s="416"/>
    </row>
    <row r="235" spans="1:16" s="3" customFormat="1" ht="12.75" customHeight="1" x14ac:dyDescent="0.25">
      <c r="A235" s="408"/>
      <c r="C235" s="2"/>
    </row>
    <row r="236" spans="1:16" s="3" customFormat="1" ht="11.25" x14ac:dyDescent="0.2">
      <c r="C236" s="199"/>
      <c r="D236" s="199"/>
      <c r="E236" s="199"/>
      <c r="F236" s="199"/>
      <c r="G236" s="199"/>
      <c r="H236" s="200"/>
      <c r="I236" s="199"/>
    </row>
    <row r="237" spans="1:16" s="3" customFormat="1" ht="11.25" x14ac:dyDescent="0.25">
      <c r="C237" s="2"/>
    </row>
    <row r="238" spans="1:16" s="3" customFormat="1" ht="11.25" x14ac:dyDescent="0.25">
      <c r="C238" s="2"/>
    </row>
    <row r="239" spans="1:16" s="3" customFormat="1" ht="11.25" x14ac:dyDescent="0.25">
      <c r="C239" s="2"/>
    </row>
    <row r="240" spans="1:16" s="3" customFormat="1" ht="11.25" x14ac:dyDescent="0.25">
      <c r="C240" s="2"/>
    </row>
    <row r="241" spans="3:13" s="3" customFormat="1" ht="11.25" x14ac:dyDescent="0.25">
      <c r="C241" s="2"/>
    </row>
    <row r="242" spans="3:13" s="3" customFormat="1" ht="11.25" x14ac:dyDescent="0.25">
      <c r="C242" s="2"/>
    </row>
    <row r="243" spans="3:13" s="3" customFormat="1" ht="11.25" x14ac:dyDescent="0.25">
      <c r="C243" s="2"/>
    </row>
    <row r="244" spans="3:13" s="3" customFormat="1" ht="11.25" x14ac:dyDescent="0.25">
      <c r="C244" s="2"/>
    </row>
    <row r="245" spans="3:13" s="3" customFormat="1" ht="11.25" x14ac:dyDescent="0.25">
      <c r="C245" s="2"/>
    </row>
    <row r="246" spans="3:13" s="3" customFormat="1" ht="11.25" x14ac:dyDescent="0.25">
      <c r="C246" s="2"/>
    </row>
    <row r="247" spans="3:13" s="3" customFormat="1" ht="11.25" x14ac:dyDescent="0.25">
      <c r="C247" s="2"/>
    </row>
    <row r="248" spans="3:13" s="3" customFormat="1" ht="11.25" x14ac:dyDescent="0.25">
      <c r="C248" s="2"/>
    </row>
    <row r="249" spans="3:13" s="3" customFormat="1" ht="11.25" x14ac:dyDescent="0.25">
      <c r="C249" s="2"/>
    </row>
    <row r="250" spans="3:13" s="3" customFormat="1" ht="11.25" x14ac:dyDescent="0.25">
      <c r="C250" s="2"/>
    </row>
    <row r="251" spans="3:13" s="3" customFormat="1" ht="11.25" x14ac:dyDescent="0.25">
      <c r="C251" s="2"/>
    </row>
    <row r="252" spans="3:13" s="3" customFormat="1" ht="11.25" x14ac:dyDescent="0.25">
      <c r="C252" s="2"/>
    </row>
    <row r="253" spans="3:13" s="3" customFormat="1" ht="11.25" x14ac:dyDescent="0.25">
      <c r="C253" s="2"/>
    </row>
    <row r="254" spans="3:13" s="3" customFormat="1" ht="11.25" x14ac:dyDescent="0.2">
      <c r="C254" s="199"/>
    </row>
    <row r="255" spans="3:13" s="3" customFormat="1" ht="11.25" x14ac:dyDescent="0.2">
      <c r="C255" s="199"/>
      <c r="D255" s="199"/>
      <c r="E255" s="199"/>
      <c r="F255" s="199"/>
      <c r="G255" s="199"/>
      <c r="H255" s="199"/>
      <c r="I255" s="199"/>
      <c r="J255" s="199"/>
      <c r="K255" s="199"/>
      <c r="L255" s="199"/>
      <c r="M255" s="199"/>
    </row>
    <row r="256" spans="3:13" s="3" customFormat="1" ht="11.25" x14ac:dyDescent="0.2">
      <c r="C256" s="199"/>
      <c r="D256" s="199"/>
      <c r="E256" s="199"/>
      <c r="F256" s="199"/>
      <c r="G256" s="199"/>
      <c r="H256" s="199"/>
      <c r="I256" s="199"/>
      <c r="J256" s="199"/>
      <c r="K256" s="199"/>
      <c r="L256" s="199"/>
      <c r="M256" s="199"/>
    </row>
    <row r="257" spans="3:13" s="3" customFormat="1" ht="11.25" x14ac:dyDescent="0.2">
      <c r="C257" s="199"/>
      <c r="D257" s="199"/>
      <c r="E257" s="199"/>
      <c r="F257" s="199"/>
      <c r="G257" s="199"/>
      <c r="H257" s="199"/>
      <c r="I257" s="199"/>
      <c r="J257" s="199"/>
      <c r="K257" s="199"/>
      <c r="L257" s="199"/>
      <c r="M257" s="199"/>
    </row>
    <row r="258" spans="3:13" s="3" customFormat="1" ht="11.25" x14ac:dyDescent="0.2">
      <c r="C258" s="199"/>
      <c r="D258" s="199"/>
      <c r="E258" s="199"/>
      <c r="F258" s="199"/>
      <c r="G258" s="199"/>
      <c r="H258" s="199"/>
      <c r="I258" s="199"/>
      <c r="J258" s="199"/>
      <c r="K258" s="199"/>
      <c r="L258" s="199"/>
      <c r="M258" s="199"/>
    </row>
    <row r="259" spans="3:13" s="3" customFormat="1" ht="11.25" x14ac:dyDescent="0.2">
      <c r="C259" s="199"/>
      <c r="D259" s="199"/>
      <c r="E259" s="199"/>
      <c r="F259" s="199"/>
      <c r="G259" s="199"/>
      <c r="H259" s="199"/>
      <c r="I259" s="199"/>
      <c r="J259" s="199"/>
      <c r="K259" s="199"/>
      <c r="L259" s="199"/>
      <c r="M259" s="199"/>
    </row>
  </sheetData>
  <sheetProtection password="E82B" sheet="1" objects="1" scenarios="1"/>
  <protectedRanges>
    <protectedRange sqref="H3" name="Range2_1"/>
    <protectedRange sqref="C3:E4 C10 F9:G10 D179:E179 F142 J143:J149 M143:M144 F112:M112 D230 D231:F231 H231:M231 M227 F17 K17 J142:M142 L137:M141 F149:G153 G135:G148 M192:M203 M229:M230 M59:M61 M14:M19 M21:M28 M146:M150 J153:L162 M160:M165 M152:M158 M63:M64 M44:M50 E67:E75 E97:E104 G227:G231 H227:J230 E128:E131 E141:E145 E147:E150 E152:E158 P147:T147 D180:L181 M180:M190 E134:E136 F23:F27 K23:K27 L17:L27 D202:L203 M30:M37 D14:E49 C6:E7 E77:E94 I60:L60 F49:L49 G59:L59 H142:I149 H137:H141 E166:E176 E160:E164 M132:M134 D128:D176 E106:E112 D67:D112 D204:E225 G60 D114:E127 F156:I162 F169:M176 G17:J27 F33:L33 G51:L51 G50 I61:J64 G14:H16 F32:H32 F35:L36 F34:G34 H135:M136 E227:E230 D227:D228 D226:M226 K186:L201 D182:J201 K182:K185 L149:L152 H153:I153" name="Range1_3"/>
    <protectedRange password="CDC0" sqref="F14:F16" name="Range1_1_1"/>
    <protectedRange password="CDC0" sqref="H6" name="Range1_2_1"/>
    <protectedRange password="CDC0" sqref="O71:O111" name="Range1_6"/>
    <protectedRange password="CDC0" sqref="M95 L101:M101 H101:J101 F100:G101 F111:M111 M74:M91 M97:M99 M110 M69:M70" name="Range1_7"/>
    <protectedRange password="CDC0" sqref="P107:W108 P110:W113 P115:W124 T125:W125" name="Range1_9"/>
    <protectedRange password="CDC0" sqref="F114:M114 P141:P145 F134:G134 M121:M123 I126:L127 S142:T143 T145:T146 P146:S146 Q142:R145 M115:M119 F118:L118 G120:L123 F115 M125:M129 G124 I124:L124 H124:H127 L115:L116" name="Range1_10"/>
    <protectedRange password="CDC0" sqref="F204:M204 F225 H225:M225 M205:M215 G208:H222 M217:M224" name="Range1_12"/>
    <protectedRange password="CDC0" sqref="F168:L168 M166:M167" name="Range1_13"/>
    <protectedRange password="CDC0" sqref="K149" name="Range1_14"/>
    <protectedRange password="CDC0" sqref="F143 F145:F147" name="Range1_15"/>
    <protectedRange password="CDC0" sqref="K143:L147" name="Range1_16"/>
    <protectedRange password="CDC0" sqref="M51" name="Range1_4"/>
    <protectedRange password="CDC0" sqref="F227:F230" name="Range1_5"/>
    <protectedRange password="CDC0" sqref="K227:K230" name="Range1_11"/>
    <protectedRange password="CDC0" sqref="N142:N147 F126:F127" name="Range1_17"/>
    <protectedRange password="CDC0" sqref="F51 F59" name="Range1_8"/>
    <protectedRange password="CDC0" sqref="F61:F63" name="Range1_19"/>
    <protectedRange password="CDC0" sqref="F208:F211 F213:F222" name="Range1_21"/>
    <protectedRange password="CDC0" sqref="J208:J222" name="Range1_23"/>
    <protectedRange sqref="I208:I222" name="Range1_4_2"/>
    <protectedRange sqref="K208:K210 K212:K222" name="Range1_5_2"/>
    <protectedRange password="CDC0" sqref="K18:K22" name="Range1_1"/>
    <protectedRange password="CDC0" sqref="F18:F22" name="Range1_2"/>
    <protectedRange password="CDC0" sqref="M102:M109" name="Range1_13_1"/>
    <protectedRange password="CDC0" sqref="L208:L210 L212:L222" name="Range1_24"/>
    <protectedRange password="CDC0" sqref="N125:S134" name="Range1_28"/>
    <protectedRange password="CDC0" sqref="F68:G68 F90:G90 J68:L68 F91 G91:G93 J80:J83 J90:J94 L80:L82 L90:L94 J87:J88 J69:J73 G69:G73 G75:G78 G80:G83 L84:L88 G85:G88" name="Range1_26_3"/>
    <protectedRange password="CDC0" sqref="I93:I94 H93:H95 G94 H79:I83 H87:I92 H68:I74 I85:I86" name="Range1_7_1_3_3"/>
    <protectedRange password="CDC0" sqref="F95:F96 I95 L96 G96:I99 L98" name="Range1_7_3"/>
    <protectedRange password="CDC0" sqref="F97:F99" name="Range1_3_3_3"/>
    <protectedRange password="CDC0" sqref="L97 L99" name="Range1_22"/>
    <protectedRange password="CDC0" sqref="G102:J106 I107:J109 F107:H110 J110 L102:L110" name="Range1"/>
    <protectedRange password="CDC0" sqref="I110" name="Range1_7_1"/>
    <protectedRange password="CDC0" sqref="H134:J134 L134" name="Range1_18"/>
    <protectedRange password="CDC0" sqref="G128:J132 F133:J133 L128:L133" name="Range1_20"/>
    <protectedRange password="CDC0" sqref="L182:L185" name="Range1_25"/>
    <protectedRange password="CDC0" sqref="F28:H30" name="Range1_29"/>
    <protectedRange password="CDC0" sqref="G31:H31" name="Range1_27"/>
    <protectedRange password="CDC0" sqref="F205:H207 J205:L207" name="Range1_26"/>
    <protectedRange sqref="I205:I207" name="Range1_4_1"/>
    <protectedRange password="CDC0" sqref="F31" name="Range1_31"/>
    <protectedRange password="CDC0" sqref="F60" name="Range1_32"/>
    <protectedRange password="CDC0" sqref="F52:J58 G61:G64" name="Range1_34"/>
    <protectedRange password="CDC0" sqref="F69" name="Range1_6_2"/>
    <protectedRange password="CDC0" sqref="J75:J77 F75:F77" name="Range1_6_3"/>
    <protectedRange password="CDC0" sqref="H75:I77" name="Range1_7_1_3"/>
    <protectedRange password="CDC0" sqref="F80:F83" name="Range1_6_4"/>
    <protectedRange password="CDC0" sqref="F102:F106" name="Range1_36"/>
    <protectedRange password="CDC0" sqref="F120:F124" name="Range1_39"/>
    <protectedRange password="CDC0" sqref="F128:F129" name="Range1_40"/>
    <protectedRange password="CDC0" sqref="F130" name="Range1_42"/>
    <protectedRange password="CDC0" sqref="F131:F132" name="Range1_43"/>
    <protectedRange password="CDC0" sqref="I137:J141" name="Range1_48"/>
    <protectedRange sqref="K137:K141" name="Range1_3_1_4"/>
    <protectedRange password="CDC0" sqref="F163:L164 F166:L167 G165:L165" name="Range1_49"/>
    <protectedRange password="CDC0" sqref="F212" name="Range1_11_1"/>
    <protectedRange password="CDC0" sqref="L83 L69:L73" name="Range1_6_1"/>
    <protectedRange password="CDC0" sqref="L75:L78" name="Range1_6_5"/>
    <protectedRange password="CDC0" sqref="L211" name="Range1_33"/>
    <protectedRange sqref="K211" name="Range1_5_1"/>
    <protectedRange password="CDC0" sqref="K94 K96:K99 K101:K110" name="Range1_37"/>
    <protectedRange password="CDC0" sqref="K80:K83 K90:K93 K87:K88 K75:K78 K69:K73" name="Range1_6_6"/>
    <protectedRange password="CDC0" sqref="L227:L230" name="Range1_38"/>
    <protectedRange password="CDC0" sqref="H60:H64" name="Range1_44"/>
    <protectedRange sqref="F154:I155" name="Range1_3_2"/>
    <protectedRange password="CDC0" sqref="H50:L50" name="Range1_35"/>
    <protectedRange password="CDC0" sqref="H78:I78" name="Range1_7_1_3_2"/>
    <protectedRange password="CDC0" sqref="F165" name="Range1_41"/>
    <protectedRange password="CDC0" sqref="F42:F46 G39:G46 H39:K47 G37:K38 F37:F40 L37:L47" name="Range1_46"/>
    <protectedRange password="CDC0" sqref="K61:L64" name="Range1_50"/>
    <protectedRange password="CDC0" sqref="K52:L58" name="Range1_51"/>
    <protectedRange password="CDC0" sqref="I14:J16" name="Range1_30"/>
    <protectedRange password="CDC0" sqref="I28:L32" name="Range1_47"/>
    <protectedRange password="CDC0" sqref="J85:J86" name="Range1_6_9"/>
    <protectedRange password="CDC0" sqref="H85:H86" name="Range1_7_1_3_1"/>
    <protectedRange password="CDC0" sqref="K134" name="Range1_54"/>
    <protectedRange sqref="K128:K133" name="Range1_2_1_2"/>
    <protectedRange password="CDC0" sqref="L223:L224 J223:J224 F223:H224" name="Range1_55"/>
    <protectedRange sqref="I223:I224" name="Range1_4_3"/>
    <protectedRange sqref="K223:K224" name="Range1_5_3"/>
    <protectedRange password="CDC0" sqref="K14:K16" name="Range1_45"/>
    <protectedRange password="CDC0" sqref="L14:L16" name="Range1_53"/>
    <protectedRange password="CDC0" sqref="F85:F86" name="Range1_6_10"/>
    <protectedRange password="CDC0" sqref="F117" name="Range1_57"/>
    <protectedRange sqref="H150:H152" name="Range1_3_2_1"/>
    <protectedRange password="CDC0" sqref="H34:L34" name="Range1_58"/>
    <protectedRange password="CDC0" sqref="G116:G117 H115:I117 J116" name="Range1_59"/>
    <protectedRange password="CDC0" sqref="J150:K152" name="Range1_60"/>
    <protectedRange sqref="I150:I152" name="Range1_3_2_2"/>
    <protectedRange password="CDC0" sqref="J84 F84:G84" name="Range1_6_7"/>
    <protectedRange password="CDC0" sqref="H84:I84" name="Range1_7_1_3_4"/>
  </protectedRanges>
  <mergeCells count="157">
    <mergeCell ref="G7:K7"/>
    <mergeCell ref="A8:B8"/>
    <mergeCell ref="C8:E8"/>
    <mergeCell ref="A3:B3"/>
    <mergeCell ref="C3:E3"/>
    <mergeCell ref="A4:B4"/>
    <mergeCell ref="C4:E4"/>
    <mergeCell ref="A5:B5"/>
    <mergeCell ref="C5:D5"/>
    <mergeCell ref="A9:B9"/>
    <mergeCell ref="C9:E9"/>
    <mergeCell ref="A10:B10"/>
    <mergeCell ref="C10:E10"/>
    <mergeCell ref="A12:B13"/>
    <mergeCell ref="C12:D12"/>
    <mergeCell ref="A6:B6"/>
    <mergeCell ref="C6:D6"/>
    <mergeCell ref="A7:B7"/>
    <mergeCell ref="C7:D7"/>
    <mergeCell ref="M18:M22"/>
    <mergeCell ref="A25:A32"/>
    <mergeCell ref="B25:B32"/>
    <mergeCell ref="C25:C32"/>
    <mergeCell ref="D25:D32"/>
    <mergeCell ref="M28:M31"/>
    <mergeCell ref="L12:L13"/>
    <mergeCell ref="M12:M13"/>
    <mergeCell ref="A14:A17"/>
    <mergeCell ref="B14:B17"/>
    <mergeCell ref="C14:C17"/>
    <mergeCell ref="D14:D17"/>
    <mergeCell ref="M14:M16"/>
    <mergeCell ref="F12:F13"/>
    <mergeCell ref="G12:G13"/>
    <mergeCell ref="H12:H13"/>
    <mergeCell ref="I12:I13"/>
    <mergeCell ref="J12:J13"/>
    <mergeCell ref="K12:K13"/>
    <mergeCell ref="A33:A36"/>
    <mergeCell ref="B33:B36"/>
    <mergeCell ref="C33:C36"/>
    <mergeCell ref="D33:D36"/>
    <mergeCell ref="A37:A48"/>
    <mergeCell ref="B37:B48"/>
    <mergeCell ref="C37:C48"/>
    <mergeCell ref="D37:D48"/>
    <mergeCell ref="A18:A24"/>
    <mergeCell ref="B18:B24"/>
    <mergeCell ref="C18:C24"/>
    <mergeCell ref="D18:D24"/>
    <mergeCell ref="M37:M48"/>
    <mergeCell ref="A49:A64"/>
    <mergeCell ref="H49:M49"/>
    <mergeCell ref="B51:B59"/>
    <mergeCell ref="C51:C59"/>
    <mergeCell ref="D51:D59"/>
    <mergeCell ref="E51:E59"/>
    <mergeCell ref="M51:M59"/>
    <mergeCell ref="C60:C64"/>
    <mergeCell ref="D60:D64"/>
    <mergeCell ref="M60:M64"/>
    <mergeCell ref="M65:M66"/>
    <mergeCell ref="A67:A112"/>
    <mergeCell ref="B67:B112"/>
    <mergeCell ref="C67:C112"/>
    <mergeCell ref="D67:D112"/>
    <mergeCell ref="E67:E88"/>
    <mergeCell ref="M69:M98"/>
    <mergeCell ref="E90:E99"/>
    <mergeCell ref="E102:E110"/>
    <mergeCell ref="M102:M109"/>
    <mergeCell ref="A65:B66"/>
    <mergeCell ref="C65:D65"/>
    <mergeCell ref="F65:F66"/>
    <mergeCell ref="G65:G66"/>
    <mergeCell ref="H65:H66"/>
    <mergeCell ref="I65:I66"/>
    <mergeCell ref="J65:J66"/>
    <mergeCell ref="K65:K66"/>
    <mergeCell ref="L65:L66"/>
    <mergeCell ref="E128:E134"/>
    <mergeCell ref="M128:M134"/>
    <mergeCell ref="A135:A142"/>
    <mergeCell ref="B135:B142"/>
    <mergeCell ref="C135:C142"/>
    <mergeCell ref="D135:D142"/>
    <mergeCell ref="E137:E139"/>
    <mergeCell ref="M137:M141"/>
    <mergeCell ref="A113:B113"/>
    <mergeCell ref="H113:M113"/>
    <mergeCell ref="A114:A134"/>
    <mergeCell ref="B114:B134"/>
    <mergeCell ref="C114:C134"/>
    <mergeCell ref="D114:D134"/>
    <mergeCell ref="E115:E117"/>
    <mergeCell ref="M115:M117"/>
    <mergeCell ref="M119:M124"/>
    <mergeCell ref="E120:E124"/>
    <mergeCell ref="A162:A168"/>
    <mergeCell ref="B162:B168"/>
    <mergeCell ref="C162:C168"/>
    <mergeCell ref="D162:D168"/>
    <mergeCell ref="E162:E168"/>
    <mergeCell ref="M163:M167"/>
    <mergeCell ref="M150:M152"/>
    <mergeCell ref="E154:E155"/>
    <mergeCell ref="A157:A161"/>
    <mergeCell ref="B157:B161"/>
    <mergeCell ref="C157:C161"/>
    <mergeCell ref="D157:D161"/>
    <mergeCell ref="E157:E161"/>
    <mergeCell ref="M157:M161"/>
    <mergeCell ref="A143:A156"/>
    <mergeCell ref="B143:B148"/>
    <mergeCell ref="C143:C148"/>
    <mergeCell ref="D143:D148"/>
    <mergeCell ref="E143:E148"/>
    <mergeCell ref="M143:M148"/>
    <mergeCell ref="B149:B156"/>
    <mergeCell ref="C149:C156"/>
    <mergeCell ref="D149:D156"/>
    <mergeCell ref="E150:E152"/>
    <mergeCell ref="I177:I178"/>
    <mergeCell ref="J177:J178"/>
    <mergeCell ref="K177:K178"/>
    <mergeCell ref="L177:L178"/>
    <mergeCell ref="M177:M178"/>
    <mergeCell ref="A179:B179"/>
    <mergeCell ref="A169:A176"/>
    <mergeCell ref="B169:B176"/>
    <mergeCell ref="D169:D176"/>
    <mergeCell ref="E169:E173"/>
    <mergeCell ref="M169:M173"/>
    <mergeCell ref="A177:B178"/>
    <mergeCell ref="C177:D177"/>
    <mergeCell ref="F177:F178"/>
    <mergeCell ref="G177:G178"/>
    <mergeCell ref="H177:H178"/>
    <mergeCell ref="A226:A231"/>
    <mergeCell ref="B226:B231"/>
    <mergeCell ref="C226:C231"/>
    <mergeCell ref="D226:D231"/>
    <mergeCell ref="E227:E228"/>
    <mergeCell ref="M227:M230"/>
    <mergeCell ref="E229:E230"/>
    <mergeCell ref="A180:A203"/>
    <mergeCell ref="B180:B203"/>
    <mergeCell ref="C180:C203"/>
    <mergeCell ref="D180:D225"/>
    <mergeCell ref="E182:E201"/>
    <mergeCell ref="M182:M201"/>
    <mergeCell ref="A204:A225"/>
    <mergeCell ref="B204:B225"/>
    <mergeCell ref="C204:C225"/>
    <mergeCell ref="E205:E206"/>
    <mergeCell ref="E208:E224"/>
    <mergeCell ref="M208:M224"/>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zoomScale="90" zoomScaleNormal="90" workbookViewId="0">
      <selection activeCell="F23" sqref="F23"/>
    </sheetView>
  </sheetViews>
  <sheetFormatPr baseColWidth="10" defaultRowHeight="15" x14ac:dyDescent="0.25"/>
  <cols>
    <col min="1" max="1" width="11.42578125" style="199"/>
    <col min="2" max="2" width="22.7109375" style="199" customWidth="1"/>
    <col min="3" max="5" width="11.42578125" style="199"/>
    <col min="6" max="6" width="38.5703125" style="199" customWidth="1"/>
    <col min="7" max="7" width="16.5703125" style="199" customWidth="1"/>
    <col min="8" max="8" width="12.85546875" style="199" customWidth="1"/>
    <col min="9" max="9" width="19.28515625" style="199" customWidth="1"/>
    <col min="10" max="10" width="13.140625" style="199" customWidth="1"/>
    <col min="11" max="11" width="11.42578125" style="199"/>
    <col min="12" max="12" width="24" style="199" customWidth="1"/>
    <col min="13" max="13" width="22" style="199" customWidth="1"/>
  </cols>
  <sheetData>
    <row r="1" spans="1:13" s="34" customFormat="1" ht="12.95" customHeight="1" x14ac:dyDescent="0.2">
      <c r="A1" s="32" t="s">
        <v>0</v>
      </c>
      <c r="B1" s="32"/>
      <c r="C1" s="33"/>
    </row>
    <row r="2" spans="1:13" s="34" customFormat="1" ht="12.95" customHeight="1" x14ac:dyDescent="0.2">
      <c r="C2" s="33"/>
    </row>
    <row r="3" spans="1:13" s="34" customFormat="1" ht="12.95" customHeight="1" x14ac:dyDescent="0.2">
      <c r="A3" s="1184" t="s">
        <v>1</v>
      </c>
      <c r="B3" s="1316"/>
      <c r="C3" s="1311" t="s">
        <v>2</v>
      </c>
      <c r="D3" s="1311"/>
      <c r="E3" s="1311"/>
      <c r="F3" s="428"/>
      <c r="H3" s="35" t="s">
        <v>3</v>
      </c>
      <c r="I3" s="249">
        <v>44621</v>
      </c>
    </row>
    <row r="4" spans="1:13" s="34" customFormat="1" ht="12.95" customHeight="1" x14ac:dyDescent="0.2">
      <c r="A4" s="1188" t="s">
        <v>4</v>
      </c>
      <c r="B4" s="1319"/>
      <c r="C4" s="1262">
        <v>2022</v>
      </c>
      <c r="D4" s="1262"/>
      <c r="E4" s="1262"/>
      <c r="F4" s="36"/>
      <c r="G4" s="37"/>
      <c r="H4" s="37"/>
    </row>
    <row r="5" spans="1:13" s="34" customFormat="1" ht="12.95" customHeight="1" thickBot="1" x14ac:dyDescent="0.25">
      <c r="A5" s="1184" t="s">
        <v>5</v>
      </c>
      <c r="B5" s="1320"/>
      <c r="C5" s="1264" t="s">
        <v>129</v>
      </c>
      <c r="D5" s="1265"/>
      <c r="E5" s="319"/>
      <c r="F5" s="7"/>
      <c r="G5" s="37"/>
      <c r="H5" s="37"/>
    </row>
    <row r="6" spans="1:13" s="34" customFormat="1" ht="47.1" customHeight="1" thickBot="1" x14ac:dyDescent="0.25">
      <c r="A6" s="1145" t="s">
        <v>7</v>
      </c>
      <c r="B6" s="1316"/>
      <c r="C6" s="1317">
        <v>58152</v>
      </c>
      <c r="D6" s="1318"/>
      <c r="E6" s="318"/>
      <c r="F6" s="36"/>
      <c r="G6" s="250"/>
      <c r="H6" s="107"/>
      <c r="I6" s="38"/>
      <c r="J6" s="38"/>
      <c r="K6" s="38"/>
    </row>
    <row r="7" spans="1:13" s="34" customFormat="1" ht="47.1" customHeight="1" thickBot="1" x14ac:dyDescent="0.25">
      <c r="A7" s="1145" t="s">
        <v>134</v>
      </c>
      <c r="B7" s="1316"/>
      <c r="C7" s="1317">
        <v>58152</v>
      </c>
      <c r="D7" s="1318"/>
      <c r="E7" s="318"/>
      <c r="F7" s="39"/>
      <c r="G7" s="40"/>
      <c r="H7" s="8"/>
      <c r="I7" s="8"/>
      <c r="J7" s="8"/>
      <c r="K7" s="8"/>
    </row>
    <row r="8" spans="1:13" s="34" customFormat="1" ht="20.100000000000001" customHeight="1" x14ac:dyDescent="0.2">
      <c r="A8" s="1145" t="s">
        <v>9</v>
      </c>
      <c r="B8" s="1316"/>
      <c r="C8" s="1314" t="s">
        <v>10</v>
      </c>
      <c r="D8" s="1314"/>
      <c r="E8" s="1315"/>
      <c r="F8" s="203" t="s">
        <v>11</v>
      </c>
      <c r="G8" s="251" t="s">
        <v>12</v>
      </c>
    </row>
    <row r="9" spans="1:13" s="34" customFormat="1" ht="20.100000000000001" customHeight="1" x14ac:dyDescent="0.2">
      <c r="A9" s="1145" t="s">
        <v>13</v>
      </c>
      <c r="B9" s="1316"/>
      <c r="C9" s="1312" t="s">
        <v>130</v>
      </c>
      <c r="D9" s="1312"/>
      <c r="E9" s="1312"/>
      <c r="F9" s="252"/>
      <c r="G9" s="41"/>
    </row>
    <row r="10" spans="1:13" s="34" customFormat="1" ht="20.100000000000001" customHeight="1" x14ac:dyDescent="0.2">
      <c r="A10" s="1145" t="s">
        <v>14</v>
      </c>
      <c r="B10" s="1316"/>
      <c r="C10" s="1313">
        <f>D14+D19+D25+D31+D35+D46+D47+D58+D112+D134+D141+D148+D153+D160+D171+D218</f>
        <v>405</v>
      </c>
      <c r="D10" s="1313"/>
      <c r="E10" s="1313"/>
      <c r="F10" s="253"/>
      <c r="G10" s="42"/>
    </row>
    <row r="11" spans="1:13" s="34" customFormat="1" ht="9.75" customHeight="1" x14ac:dyDescent="0.2">
      <c r="B11" s="11"/>
      <c r="C11" s="43"/>
      <c r="F11" s="101"/>
      <c r="G11" s="44"/>
    </row>
    <row r="12" spans="1:13" s="34" customFormat="1" ht="30" customHeight="1" x14ac:dyDescent="0.2">
      <c r="A12" s="1015" t="s">
        <v>15</v>
      </c>
      <c r="B12" s="1120"/>
      <c r="C12" s="1298" t="s">
        <v>180</v>
      </c>
      <c r="D12" s="1308"/>
      <c r="E12" s="49"/>
      <c r="F12" s="1006" t="s">
        <v>16</v>
      </c>
      <c r="G12" s="1006" t="s">
        <v>17</v>
      </c>
      <c r="H12" s="1006" t="s">
        <v>18</v>
      </c>
      <c r="I12" s="1006" t="s">
        <v>19</v>
      </c>
      <c r="J12" s="1006" t="s">
        <v>183</v>
      </c>
      <c r="K12" s="1006" t="s">
        <v>21</v>
      </c>
      <c r="L12" s="1006" t="s">
        <v>376</v>
      </c>
      <c r="M12" s="1101" t="s">
        <v>131</v>
      </c>
    </row>
    <row r="13" spans="1:13" s="34" customFormat="1" ht="30" customHeight="1" x14ac:dyDescent="0.2">
      <c r="A13" s="1121"/>
      <c r="B13" s="1122"/>
      <c r="C13" s="254" t="s">
        <v>27</v>
      </c>
      <c r="D13" s="57" t="s">
        <v>14</v>
      </c>
      <c r="E13" s="58"/>
      <c r="F13" s="1008"/>
      <c r="G13" s="1007"/>
      <c r="H13" s="1008"/>
      <c r="I13" s="1008"/>
      <c r="J13" s="1008"/>
      <c r="K13" s="1007"/>
      <c r="L13" s="1008"/>
      <c r="M13" s="1102"/>
    </row>
    <row r="14" spans="1:13" s="34" customFormat="1" ht="9.75" customHeight="1" x14ac:dyDescent="0.2">
      <c r="A14" s="974" t="s">
        <v>28</v>
      </c>
      <c r="B14" s="1015" t="s">
        <v>29</v>
      </c>
      <c r="C14" s="1305" t="s">
        <v>130</v>
      </c>
      <c r="D14" s="1292">
        <v>10</v>
      </c>
      <c r="E14" s="50"/>
      <c r="F14" s="98" t="s">
        <v>30</v>
      </c>
      <c r="G14" s="116" t="s">
        <v>31</v>
      </c>
      <c r="H14" s="797" t="s">
        <v>33</v>
      </c>
      <c r="I14" s="797" t="s">
        <v>391</v>
      </c>
      <c r="J14" s="802">
        <v>0.2</v>
      </c>
      <c r="K14" s="116">
        <v>0.04</v>
      </c>
      <c r="L14" s="802">
        <v>0.04</v>
      </c>
      <c r="M14" s="1074" t="s">
        <v>34</v>
      </c>
    </row>
    <row r="15" spans="1:13" s="34" customFormat="1" ht="9.75" customHeight="1" x14ac:dyDescent="0.2">
      <c r="A15" s="975"/>
      <c r="B15" s="1017"/>
      <c r="C15" s="1306"/>
      <c r="D15" s="1269"/>
      <c r="E15" s="51"/>
      <c r="F15" s="118" t="s">
        <v>32</v>
      </c>
      <c r="G15" s="794" t="s">
        <v>31</v>
      </c>
      <c r="H15" s="802" t="s">
        <v>33</v>
      </c>
      <c r="I15" s="802" t="s">
        <v>391</v>
      </c>
      <c r="J15" s="802">
        <v>0.2</v>
      </c>
      <c r="K15" s="802">
        <v>0.1</v>
      </c>
      <c r="L15" s="802">
        <v>0.1</v>
      </c>
      <c r="M15" s="1058"/>
    </row>
    <row r="16" spans="1:13" s="34" customFormat="1" ht="9.75" customHeight="1" x14ac:dyDescent="0.2">
      <c r="A16" s="975"/>
      <c r="B16" s="1017"/>
      <c r="C16" s="1306"/>
      <c r="D16" s="1269"/>
      <c r="E16" s="51"/>
      <c r="F16" s="119" t="s">
        <v>35</v>
      </c>
      <c r="G16" s="794" t="s">
        <v>31</v>
      </c>
      <c r="H16" s="117" t="s">
        <v>33</v>
      </c>
      <c r="I16" s="802" t="s">
        <v>391</v>
      </c>
      <c r="J16" s="802">
        <v>0.3</v>
      </c>
      <c r="K16" s="802">
        <v>0.11</v>
      </c>
      <c r="L16" s="802">
        <v>0.11</v>
      </c>
      <c r="M16" s="1059"/>
    </row>
    <row r="17" spans="1:14" s="34" customFormat="1" ht="9.75" customHeight="1" x14ac:dyDescent="0.2">
      <c r="A17" s="975"/>
      <c r="B17" s="1017"/>
      <c r="C17" s="1306"/>
      <c r="D17" s="1269"/>
      <c r="E17" s="51"/>
      <c r="F17" s="119"/>
      <c r="G17" s="117"/>
      <c r="H17" s="793"/>
      <c r="I17" s="793"/>
      <c r="J17" s="117"/>
      <c r="K17" s="773"/>
      <c r="L17" s="773"/>
      <c r="M17" s="117"/>
    </row>
    <row r="18" spans="1:14" s="34" customFormat="1" ht="9.75" customHeight="1" x14ac:dyDescent="0.2">
      <c r="A18" s="976"/>
      <c r="B18" s="1019"/>
      <c r="C18" s="1307"/>
      <c r="D18" s="1293"/>
      <c r="E18" s="52"/>
      <c r="F18" s="255"/>
      <c r="G18" s="255"/>
      <c r="H18" s="256"/>
      <c r="I18" s="256"/>
      <c r="J18" s="255" t="s">
        <v>246</v>
      </c>
      <c r="K18" s="257"/>
      <c r="L18" s="257"/>
      <c r="M18" s="258"/>
    </row>
    <row r="19" spans="1:14" s="34" customFormat="1" ht="9.75" customHeight="1" x14ac:dyDescent="0.2">
      <c r="A19" s="974" t="s">
        <v>36</v>
      </c>
      <c r="B19" s="1015" t="s">
        <v>37</v>
      </c>
      <c r="C19" s="1305" t="s">
        <v>130</v>
      </c>
      <c r="D19" s="1292">
        <v>10</v>
      </c>
      <c r="E19" s="53"/>
      <c r="F19" s="119" t="s">
        <v>38</v>
      </c>
      <c r="G19" s="794" t="s">
        <v>39</v>
      </c>
      <c r="H19" s="119"/>
      <c r="I19" s="802" t="s">
        <v>53</v>
      </c>
      <c r="J19" s="802"/>
      <c r="K19" s="801">
        <v>2.2999999999999998</v>
      </c>
      <c r="L19" s="124">
        <v>10</v>
      </c>
      <c r="M19" s="1074" t="s">
        <v>80</v>
      </c>
    </row>
    <row r="20" spans="1:14" s="34" customFormat="1" ht="9.75" customHeight="1" x14ac:dyDescent="0.2">
      <c r="A20" s="975"/>
      <c r="B20" s="1017"/>
      <c r="C20" s="1306"/>
      <c r="D20" s="1269"/>
      <c r="E20" s="51"/>
      <c r="F20" s="119" t="s">
        <v>40</v>
      </c>
      <c r="G20" s="794" t="s">
        <v>39</v>
      </c>
      <c r="H20" s="794"/>
      <c r="I20" s="802" t="s">
        <v>53</v>
      </c>
      <c r="J20" s="117"/>
      <c r="K20" s="126">
        <v>1.3</v>
      </c>
      <c r="L20" s="799">
        <v>10</v>
      </c>
      <c r="M20" s="1058"/>
    </row>
    <row r="21" spans="1:14" s="34" customFormat="1" ht="9.75" customHeight="1" x14ac:dyDescent="0.2">
      <c r="A21" s="975"/>
      <c r="B21" s="1017"/>
      <c r="C21" s="1306"/>
      <c r="D21" s="1269"/>
      <c r="E21" s="51"/>
      <c r="F21" s="119" t="s">
        <v>41</v>
      </c>
      <c r="G21" s="794" t="s">
        <v>39</v>
      </c>
      <c r="H21" s="117"/>
      <c r="I21" s="802" t="s">
        <v>53</v>
      </c>
      <c r="J21" s="802"/>
      <c r="K21" s="126">
        <v>2.2999999999999998</v>
      </c>
      <c r="L21" s="799">
        <v>10</v>
      </c>
      <c r="M21" s="1058"/>
    </row>
    <row r="22" spans="1:14" s="34" customFormat="1" ht="9.75" customHeight="1" x14ac:dyDescent="0.2">
      <c r="A22" s="975"/>
      <c r="B22" s="1017"/>
      <c r="C22" s="1306"/>
      <c r="D22" s="1269"/>
      <c r="E22" s="51"/>
      <c r="F22" s="119" t="s">
        <v>243</v>
      </c>
      <c r="G22" s="794" t="s">
        <v>39</v>
      </c>
      <c r="H22" s="802"/>
      <c r="I22" s="802" t="s">
        <v>53</v>
      </c>
      <c r="J22" s="802"/>
      <c r="K22" s="127">
        <v>2</v>
      </c>
      <c r="L22" s="128">
        <v>10</v>
      </c>
      <c r="M22" s="1058"/>
    </row>
    <row r="23" spans="1:14" s="34" customFormat="1" ht="9.75" customHeight="1" x14ac:dyDescent="0.2">
      <c r="A23" s="975"/>
      <c r="B23" s="1017"/>
      <c r="C23" s="1306"/>
      <c r="D23" s="1269"/>
      <c r="E23" s="51"/>
      <c r="F23" s="119" t="s">
        <v>43</v>
      </c>
      <c r="G23" s="793" t="s">
        <v>39</v>
      </c>
      <c r="H23" s="802"/>
      <c r="I23" s="117" t="s">
        <v>53</v>
      </c>
      <c r="J23" s="117"/>
      <c r="K23" s="126">
        <v>1</v>
      </c>
      <c r="L23" s="799">
        <v>10</v>
      </c>
      <c r="M23" s="1059"/>
    </row>
    <row r="24" spans="1:14" s="34" customFormat="1" ht="9.75" customHeight="1" x14ac:dyDescent="0.2">
      <c r="A24" s="976"/>
      <c r="B24" s="1019"/>
      <c r="C24" s="1307"/>
      <c r="D24" s="1293"/>
      <c r="E24" s="96"/>
      <c r="F24" s="515"/>
      <c r="G24" s="66"/>
      <c r="H24" s="66"/>
      <c r="I24" s="516"/>
      <c r="J24" s="62"/>
      <c r="K24" s="517"/>
      <c r="L24" s="517"/>
      <c r="M24" s="122"/>
    </row>
    <row r="25" spans="1:14" s="34" customFormat="1" ht="9.75" customHeight="1" x14ac:dyDescent="0.2">
      <c r="A25" s="974" t="s">
        <v>44</v>
      </c>
      <c r="B25" s="1015" t="s">
        <v>45</v>
      </c>
      <c r="C25" s="1305" t="s">
        <v>130</v>
      </c>
      <c r="D25" s="1292">
        <v>20</v>
      </c>
      <c r="E25" s="50"/>
      <c r="F25" s="259" t="s">
        <v>409</v>
      </c>
      <c r="G25" s="796" t="s">
        <v>31</v>
      </c>
      <c r="H25" s="140"/>
      <c r="I25" s="796" t="s">
        <v>75</v>
      </c>
      <c r="J25" s="139"/>
      <c r="K25" s="528" t="s">
        <v>392</v>
      </c>
      <c r="L25" s="528" t="s">
        <v>392</v>
      </c>
      <c r="M25" s="1074" t="s">
        <v>34</v>
      </c>
    </row>
    <row r="26" spans="1:14" s="34" customFormat="1" ht="9.75" customHeight="1" x14ac:dyDescent="0.2">
      <c r="A26" s="975"/>
      <c r="B26" s="1017"/>
      <c r="C26" s="1306"/>
      <c r="D26" s="1269"/>
      <c r="E26" s="51"/>
      <c r="F26" s="259" t="s">
        <v>410</v>
      </c>
      <c r="G26" s="796" t="s">
        <v>31</v>
      </c>
      <c r="H26" s="139"/>
      <c r="I26" s="796" t="s">
        <v>75</v>
      </c>
      <c r="J26" s="139"/>
      <c r="K26" s="528" t="s">
        <v>393</v>
      </c>
      <c r="L26" s="528" t="s">
        <v>393</v>
      </c>
      <c r="M26" s="1058"/>
    </row>
    <row r="27" spans="1:14" s="34" customFormat="1" ht="9.75" customHeight="1" x14ac:dyDescent="0.2">
      <c r="A27" s="975"/>
      <c r="B27" s="1017"/>
      <c r="C27" s="1306"/>
      <c r="D27" s="1269"/>
      <c r="E27" s="51"/>
      <c r="F27" s="261" t="s">
        <v>397</v>
      </c>
      <c r="G27" s="139" t="s">
        <v>31</v>
      </c>
      <c r="H27" s="139"/>
      <c r="I27" s="796" t="s">
        <v>75</v>
      </c>
      <c r="J27" s="139"/>
      <c r="K27" s="528" t="s">
        <v>394</v>
      </c>
      <c r="L27" s="528" t="s">
        <v>394</v>
      </c>
      <c r="M27" s="1058"/>
    </row>
    <row r="28" spans="1:14" s="34" customFormat="1" ht="9.75" customHeight="1" x14ac:dyDescent="0.2">
      <c r="A28" s="975"/>
      <c r="B28" s="1017"/>
      <c r="C28" s="1306"/>
      <c r="D28" s="1269"/>
      <c r="E28" s="51"/>
      <c r="F28" s="261"/>
      <c r="G28" s="139"/>
      <c r="H28" s="139"/>
      <c r="I28" s="139"/>
      <c r="J28" s="139"/>
      <c r="K28" s="528"/>
      <c r="L28" s="528"/>
      <c r="M28" s="1058"/>
      <c r="N28" s="37"/>
    </row>
    <row r="29" spans="1:14" s="34" customFormat="1" ht="9.75" customHeight="1" x14ac:dyDescent="0.2">
      <c r="A29" s="975"/>
      <c r="B29" s="1017"/>
      <c r="C29" s="1306"/>
      <c r="D29" s="1269"/>
      <c r="E29" s="51"/>
      <c r="F29" s="261" t="s">
        <v>254</v>
      </c>
      <c r="G29" s="139" t="s">
        <v>31</v>
      </c>
      <c r="H29" s="139"/>
      <c r="I29" s="796" t="s">
        <v>75</v>
      </c>
      <c r="J29" s="139"/>
      <c r="K29" s="528">
        <v>7.0000000000000007E-2</v>
      </c>
      <c r="L29" s="528">
        <v>7.0000000000000007E-2</v>
      </c>
      <c r="M29" s="1058"/>
      <c r="N29" s="37"/>
    </row>
    <row r="30" spans="1:14" s="34" customFormat="1" ht="9.75" customHeight="1" x14ac:dyDescent="0.2">
      <c r="A30" s="976"/>
      <c r="B30" s="1019"/>
      <c r="C30" s="1307"/>
      <c r="D30" s="1293"/>
      <c r="E30" s="51"/>
      <c r="F30" s="261"/>
      <c r="G30" s="117"/>
      <c r="H30" s="117"/>
      <c r="I30" s="117"/>
      <c r="J30" s="122"/>
      <c r="K30" s="117"/>
      <c r="L30" s="131"/>
      <c r="M30" s="1033"/>
      <c r="N30" s="65"/>
    </row>
    <row r="31" spans="1:14" s="34" customFormat="1" ht="9.75" customHeight="1" x14ac:dyDescent="0.2">
      <c r="A31" s="1130" t="s">
        <v>47</v>
      </c>
      <c r="B31" s="977" t="s">
        <v>48</v>
      </c>
      <c r="C31" s="1305" t="s">
        <v>130</v>
      </c>
      <c r="D31" s="1292">
        <v>10</v>
      </c>
      <c r="E31" s="50"/>
      <c r="F31" s="766"/>
      <c r="G31" s="116"/>
      <c r="H31" s="116"/>
      <c r="I31" s="116"/>
      <c r="J31" s="794"/>
      <c r="K31" s="116"/>
      <c r="L31" s="794"/>
      <c r="M31" s="117"/>
    </row>
    <row r="32" spans="1:14" s="34" customFormat="1" ht="9.75" customHeight="1" x14ac:dyDescent="0.2">
      <c r="A32" s="1131"/>
      <c r="B32" s="978"/>
      <c r="C32" s="1309"/>
      <c r="D32" s="1269"/>
      <c r="E32" s="51"/>
      <c r="F32" s="239"/>
      <c r="G32" s="802"/>
      <c r="H32" s="793"/>
      <c r="I32" s="793"/>
      <c r="J32" s="794"/>
      <c r="K32" s="793"/>
      <c r="L32" s="794"/>
      <c r="M32" s="794"/>
    </row>
    <row r="33" spans="1:13" s="34" customFormat="1" ht="9.75" customHeight="1" x14ac:dyDescent="0.2">
      <c r="A33" s="1131"/>
      <c r="B33" s="978"/>
      <c r="C33" s="1309"/>
      <c r="D33" s="1269"/>
      <c r="E33" s="51"/>
      <c r="F33" s="259" t="s">
        <v>49</v>
      </c>
      <c r="G33" s="602" t="s">
        <v>31</v>
      </c>
      <c r="H33" s="117" t="s">
        <v>33</v>
      </c>
      <c r="I33" s="802" t="s">
        <v>391</v>
      </c>
      <c r="J33" s="602">
        <v>0.51</v>
      </c>
      <c r="K33" s="528">
        <v>0.08</v>
      </c>
      <c r="L33" s="528">
        <v>0.08</v>
      </c>
      <c r="M33" s="117" t="s">
        <v>34</v>
      </c>
    </row>
    <row r="34" spans="1:13" s="34" customFormat="1" ht="9.75" customHeight="1" x14ac:dyDescent="0.2">
      <c r="A34" s="1132"/>
      <c r="B34" s="979"/>
      <c r="C34" s="1310"/>
      <c r="D34" s="1293"/>
      <c r="E34" s="51"/>
      <c r="F34" s="256"/>
      <c r="G34" s="794"/>
      <c r="H34" s="794"/>
      <c r="I34" s="794"/>
      <c r="J34" s="793"/>
      <c r="K34" s="793"/>
      <c r="L34" s="794"/>
      <c r="M34" s="793"/>
    </row>
    <row r="35" spans="1:13" s="34" customFormat="1" ht="9.75" customHeight="1" x14ac:dyDescent="0.2">
      <c r="A35" s="974" t="s">
        <v>50</v>
      </c>
      <c r="B35" s="1251" t="s">
        <v>51</v>
      </c>
      <c r="C35" s="1305" t="s">
        <v>130</v>
      </c>
      <c r="D35" s="1292">
        <v>20</v>
      </c>
      <c r="E35" s="50"/>
      <c r="F35" s="766" t="s">
        <v>179</v>
      </c>
      <c r="G35" s="173" t="s">
        <v>31</v>
      </c>
      <c r="H35" s="173"/>
      <c r="I35" s="173" t="s">
        <v>53</v>
      </c>
      <c r="J35" s="173"/>
      <c r="K35" s="173">
        <v>0.37</v>
      </c>
      <c r="L35" s="173">
        <v>0.37</v>
      </c>
      <c r="M35" s="1074" t="s">
        <v>34</v>
      </c>
    </row>
    <row r="36" spans="1:13" s="34" customFormat="1" ht="9.75" customHeight="1" x14ac:dyDescent="0.2">
      <c r="A36" s="975"/>
      <c r="B36" s="1334"/>
      <c r="C36" s="1309"/>
      <c r="D36" s="1269"/>
      <c r="E36" s="53"/>
      <c r="F36" s="259" t="s">
        <v>255</v>
      </c>
      <c r="G36" s="117" t="s">
        <v>31</v>
      </c>
      <c r="H36" s="796"/>
      <c r="I36" s="796" t="s">
        <v>53</v>
      </c>
      <c r="J36" s="794"/>
      <c r="K36" s="518">
        <v>8.9999999999999993E-3</v>
      </c>
      <c r="L36" s="518">
        <v>8.9999999999999993E-3</v>
      </c>
      <c r="M36" s="1058"/>
    </row>
    <row r="37" spans="1:13" s="34" customFormat="1" ht="9.75" customHeight="1" x14ac:dyDescent="0.2">
      <c r="A37" s="975"/>
      <c r="B37" s="1024"/>
      <c r="C37" s="1306"/>
      <c r="D37" s="1269"/>
      <c r="E37" s="51"/>
      <c r="F37" s="138" t="s">
        <v>52</v>
      </c>
      <c r="G37" s="794" t="s">
        <v>31</v>
      </c>
      <c r="H37" s="796"/>
      <c r="I37" s="796" t="s">
        <v>53</v>
      </c>
      <c r="J37" s="794"/>
      <c r="K37" s="518">
        <v>1.0999999999999999E-2</v>
      </c>
      <c r="L37" s="518">
        <v>1.0999999999999999E-2</v>
      </c>
      <c r="M37" s="1058"/>
    </row>
    <row r="38" spans="1:13" s="34" customFormat="1" ht="9.75" customHeight="1" x14ac:dyDescent="0.2">
      <c r="A38" s="975"/>
      <c r="B38" s="1024"/>
      <c r="C38" s="1306"/>
      <c r="D38" s="1269"/>
      <c r="E38" s="51"/>
      <c r="F38" s="259" t="s">
        <v>256</v>
      </c>
      <c r="G38" s="794" t="s">
        <v>31</v>
      </c>
      <c r="H38" s="796"/>
      <c r="I38" s="796" t="s">
        <v>53</v>
      </c>
      <c r="J38" s="794"/>
      <c r="K38" s="518">
        <v>1.7000000000000001E-2</v>
      </c>
      <c r="L38" s="518">
        <v>1.7000000000000001E-2</v>
      </c>
      <c r="M38" s="1058"/>
    </row>
    <row r="39" spans="1:13" s="34" customFormat="1" ht="9.75" customHeight="1" x14ac:dyDescent="0.2">
      <c r="A39" s="975"/>
      <c r="B39" s="1024"/>
      <c r="C39" s="1306"/>
      <c r="D39" s="1269"/>
      <c r="E39" s="51"/>
      <c r="F39" s="519" t="s">
        <v>55</v>
      </c>
      <c r="G39" s="139" t="s">
        <v>31</v>
      </c>
      <c r="H39" s="796"/>
      <c r="I39" s="796" t="s">
        <v>53</v>
      </c>
      <c r="J39" s="794"/>
      <c r="K39" s="518">
        <v>7.0000000000000001E-3</v>
      </c>
      <c r="L39" s="518">
        <v>7.0000000000000001E-3</v>
      </c>
      <c r="M39" s="1058"/>
    </row>
    <row r="40" spans="1:13" s="34" customFormat="1" ht="9.75" customHeight="1" x14ac:dyDescent="0.2">
      <c r="A40" s="975"/>
      <c r="B40" s="1024"/>
      <c r="C40" s="1306"/>
      <c r="D40" s="1269"/>
      <c r="E40" s="51"/>
      <c r="F40" s="138" t="s">
        <v>386</v>
      </c>
      <c r="G40" s="794" t="s">
        <v>31</v>
      </c>
      <c r="H40" s="796"/>
      <c r="I40" s="796" t="s">
        <v>53</v>
      </c>
      <c r="J40" s="794"/>
      <c r="K40" s="518">
        <v>1.9E-2</v>
      </c>
      <c r="L40" s="518">
        <v>1.9E-2</v>
      </c>
      <c r="M40" s="1058"/>
    </row>
    <row r="41" spans="1:13" s="34" customFormat="1" ht="9.75" customHeight="1" x14ac:dyDescent="0.2">
      <c r="A41" s="975"/>
      <c r="B41" s="1024"/>
      <c r="C41" s="1306"/>
      <c r="D41" s="1269"/>
      <c r="E41" s="51"/>
      <c r="F41" s="259" t="s">
        <v>150</v>
      </c>
      <c r="G41" s="794" t="s">
        <v>31</v>
      </c>
      <c r="H41" s="796"/>
      <c r="I41" s="796" t="s">
        <v>53</v>
      </c>
      <c r="J41" s="794"/>
      <c r="K41" s="518">
        <v>0.06</v>
      </c>
      <c r="L41" s="518">
        <v>0.06</v>
      </c>
      <c r="M41" s="1058"/>
    </row>
    <row r="42" spans="1:13" s="34" customFormat="1" ht="9.75" customHeight="1" x14ac:dyDescent="0.2">
      <c r="A42" s="975"/>
      <c r="B42" s="1024"/>
      <c r="C42" s="1306"/>
      <c r="D42" s="1269"/>
      <c r="E42" s="51"/>
      <c r="F42" s="138" t="s">
        <v>54</v>
      </c>
      <c r="G42" s="794" t="s">
        <v>31</v>
      </c>
      <c r="H42" s="796"/>
      <c r="I42" s="796" t="s">
        <v>53</v>
      </c>
      <c r="J42" s="794"/>
      <c r="K42" s="518">
        <v>1.4E-2</v>
      </c>
      <c r="L42" s="518">
        <v>1.4E-2</v>
      </c>
      <c r="M42" s="1058"/>
    </row>
    <row r="43" spans="1:13" s="34" customFormat="1" ht="9.75" customHeight="1" x14ac:dyDescent="0.2">
      <c r="A43" s="975"/>
      <c r="B43" s="1024"/>
      <c r="C43" s="1306"/>
      <c r="D43" s="1269"/>
      <c r="E43" s="51"/>
      <c r="F43" s="138" t="s">
        <v>56</v>
      </c>
      <c r="G43" s="794" t="s">
        <v>31</v>
      </c>
      <c r="H43" s="796"/>
      <c r="I43" s="796" t="s">
        <v>53</v>
      </c>
      <c r="J43" s="794"/>
      <c r="K43" s="518">
        <v>2.1000000000000001E-2</v>
      </c>
      <c r="L43" s="518">
        <v>2.1000000000000001E-2</v>
      </c>
      <c r="M43" s="1058"/>
    </row>
    <row r="44" spans="1:13" s="34" customFormat="1" ht="9.75" customHeight="1" x14ac:dyDescent="0.2">
      <c r="A44" s="975"/>
      <c r="B44" s="1024"/>
      <c r="C44" s="1306"/>
      <c r="D44" s="1269"/>
      <c r="E44" s="51"/>
      <c r="F44" s="138" t="s">
        <v>151</v>
      </c>
      <c r="G44" s="794" t="s">
        <v>31</v>
      </c>
      <c r="H44" s="796"/>
      <c r="I44" s="796" t="s">
        <v>53</v>
      </c>
      <c r="J44" s="794"/>
      <c r="K44" s="518">
        <v>1.0999999999999999E-2</v>
      </c>
      <c r="L44" s="518">
        <v>1.0999999999999999E-2</v>
      </c>
      <c r="M44" s="1058"/>
    </row>
    <row r="45" spans="1:13" s="34" customFormat="1" ht="9.75" customHeight="1" x14ac:dyDescent="0.2">
      <c r="A45" s="976"/>
      <c r="B45" s="1025"/>
      <c r="C45" s="1307"/>
      <c r="D45" s="1293"/>
      <c r="E45" s="51"/>
      <c r="F45" s="519" t="s">
        <v>152</v>
      </c>
      <c r="G45" s="794" t="s">
        <v>31</v>
      </c>
      <c r="H45" s="796"/>
      <c r="I45" s="796" t="s">
        <v>53</v>
      </c>
      <c r="J45" s="794"/>
      <c r="K45" s="518">
        <v>8.0000000000000002E-3</v>
      </c>
      <c r="L45" s="518">
        <v>8.0000000000000002E-3</v>
      </c>
      <c r="M45" s="1033"/>
    </row>
    <row r="46" spans="1:13" s="34" customFormat="1" ht="13.5" customHeight="1" x14ac:dyDescent="0.2">
      <c r="A46" s="974" t="s">
        <v>57</v>
      </c>
      <c r="B46" s="776" t="s">
        <v>132</v>
      </c>
      <c r="C46" s="1305" t="s">
        <v>130</v>
      </c>
      <c r="D46" s="585">
        <v>10</v>
      </c>
      <c r="E46" s="828"/>
      <c r="F46" s="162" t="s">
        <v>132</v>
      </c>
      <c r="G46" s="213" t="s">
        <v>60</v>
      </c>
      <c r="H46" s="213" t="s">
        <v>46</v>
      </c>
      <c r="I46" s="213" t="s">
        <v>61</v>
      </c>
      <c r="J46" s="213">
        <v>7.0000000000000007E-2</v>
      </c>
      <c r="K46" s="213">
        <v>0.05</v>
      </c>
      <c r="L46" s="213">
        <v>0.05</v>
      </c>
      <c r="M46" s="797" t="s">
        <v>34</v>
      </c>
    </row>
    <row r="47" spans="1:13" s="34" customFormat="1" ht="9.75" customHeight="1" x14ac:dyDescent="0.2">
      <c r="A47" s="975"/>
      <c r="B47" s="974" t="s">
        <v>133</v>
      </c>
      <c r="C47" s="1309"/>
      <c r="D47" s="1292">
        <v>30</v>
      </c>
      <c r="E47" s="368"/>
      <c r="F47" s="505"/>
      <c r="G47" s="506"/>
      <c r="H47" s="507"/>
      <c r="I47" s="325"/>
      <c r="J47" s="508"/>
      <c r="K47" s="509"/>
      <c r="L47" s="506"/>
      <c r="M47" s="1074" t="s">
        <v>80</v>
      </c>
    </row>
    <row r="48" spans="1:13" s="34" customFormat="1" ht="9.75" customHeight="1" x14ac:dyDescent="0.2">
      <c r="A48" s="975"/>
      <c r="B48" s="975"/>
      <c r="C48" s="1309"/>
      <c r="D48" s="1269"/>
      <c r="E48" s="368"/>
      <c r="F48" s="132" t="s">
        <v>264</v>
      </c>
      <c r="G48" s="794" t="s">
        <v>60</v>
      </c>
      <c r="H48" s="117"/>
      <c r="I48" s="117" t="s">
        <v>63</v>
      </c>
      <c r="J48" s="117"/>
      <c r="K48" s="139">
        <v>0.23</v>
      </c>
      <c r="L48" s="139">
        <v>0.23</v>
      </c>
      <c r="M48" s="1058"/>
    </row>
    <row r="49" spans="1:13" s="34" customFormat="1" ht="9.75" customHeight="1" x14ac:dyDescent="0.2">
      <c r="A49" s="975"/>
      <c r="B49" s="975"/>
      <c r="C49" s="1309"/>
      <c r="D49" s="1269"/>
      <c r="E49" s="368"/>
      <c r="F49" s="132" t="s">
        <v>258</v>
      </c>
      <c r="G49" s="794" t="s">
        <v>60</v>
      </c>
      <c r="H49" s="117"/>
      <c r="I49" s="794" t="s">
        <v>63</v>
      </c>
      <c r="J49" s="793"/>
      <c r="K49" s="796">
        <v>0.17</v>
      </c>
      <c r="L49" s="796">
        <v>0.17</v>
      </c>
      <c r="M49" s="1058"/>
    </row>
    <row r="50" spans="1:13" s="34" customFormat="1" ht="9.75" customHeight="1" x14ac:dyDescent="0.2">
      <c r="A50" s="975"/>
      <c r="B50" s="975"/>
      <c r="C50" s="1309"/>
      <c r="D50" s="1269"/>
      <c r="E50" s="368"/>
      <c r="F50" s="132" t="s">
        <v>260</v>
      </c>
      <c r="G50" s="794" t="s">
        <v>60</v>
      </c>
      <c r="H50" s="117"/>
      <c r="I50" s="794" t="s">
        <v>63</v>
      </c>
      <c r="J50" s="117"/>
      <c r="K50" s="796">
        <v>0.51</v>
      </c>
      <c r="L50" s="796">
        <v>0.51</v>
      </c>
      <c r="M50" s="1058"/>
    </row>
    <row r="51" spans="1:13" s="34" customFormat="1" ht="9.75" customHeight="1" x14ac:dyDescent="0.2">
      <c r="A51" s="975"/>
      <c r="B51" s="975"/>
      <c r="C51" s="1309"/>
      <c r="D51" s="1269"/>
      <c r="E51" s="368"/>
      <c r="F51" s="132" t="s">
        <v>261</v>
      </c>
      <c r="G51" s="794" t="s">
        <v>60</v>
      </c>
      <c r="H51" s="117"/>
      <c r="I51" s="794" t="s">
        <v>63</v>
      </c>
      <c r="J51" s="117"/>
      <c r="K51" s="796">
        <v>0.34</v>
      </c>
      <c r="L51" s="796">
        <v>0.34</v>
      </c>
      <c r="M51" s="1058"/>
    </row>
    <row r="52" spans="1:13" s="34" customFormat="1" ht="9.75" customHeight="1" x14ac:dyDescent="0.2">
      <c r="A52" s="975"/>
      <c r="B52" s="975"/>
      <c r="C52" s="1309"/>
      <c r="D52" s="1269"/>
      <c r="E52" s="368"/>
      <c r="F52" s="132" t="s">
        <v>259</v>
      </c>
      <c r="G52" s="794" t="s">
        <v>60</v>
      </c>
      <c r="H52" s="6"/>
      <c r="I52" s="794" t="s">
        <v>63</v>
      </c>
      <c r="J52" s="117"/>
      <c r="K52" s="796">
        <v>0.39</v>
      </c>
      <c r="L52" s="796">
        <v>0.39</v>
      </c>
      <c r="M52" s="1058"/>
    </row>
    <row r="53" spans="1:13" s="34" customFormat="1" ht="9.75" customHeight="1" x14ac:dyDescent="0.2">
      <c r="A53" s="975"/>
      <c r="B53" s="975"/>
      <c r="C53" s="1309"/>
      <c r="D53" s="1269"/>
      <c r="E53" s="368"/>
      <c r="F53" s="132" t="s">
        <v>262</v>
      </c>
      <c r="G53" s="794" t="s">
        <v>60</v>
      </c>
      <c r="H53" s="802"/>
      <c r="I53" s="794" t="s">
        <v>63</v>
      </c>
      <c r="J53" s="117"/>
      <c r="K53" s="796">
        <v>0.33</v>
      </c>
      <c r="L53" s="796">
        <v>0.33</v>
      </c>
      <c r="M53" s="1058"/>
    </row>
    <row r="54" spans="1:13" s="34" customFormat="1" ht="9.75" customHeight="1" x14ac:dyDescent="0.2">
      <c r="A54" s="975"/>
      <c r="B54" s="975"/>
      <c r="C54" s="1309"/>
      <c r="D54" s="1269"/>
      <c r="E54" s="368"/>
      <c r="F54" s="132" t="s">
        <v>263</v>
      </c>
      <c r="G54" s="794" t="s">
        <v>60</v>
      </c>
      <c r="H54" s="117"/>
      <c r="I54" s="794" t="s">
        <v>63</v>
      </c>
      <c r="J54" s="117"/>
      <c r="K54" s="796">
        <v>0.23</v>
      </c>
      <c r="L54" s="796">
        <v>0.23</v>
      </c>
      <c r="M54" s="1058"/>
    </row>
    <row r="55" spans="1:13" s="34" customFormat="1" ht="9.75" customHeight="1" x14ac:dyDescent="0.2">
      <c r="A55" s="976"/>
      <c r="B55" s="976"/>
      <c r="C55" s="1310"/>
      <c r="D55" s="1293"/>
      <c r="E55" s="54"/>
      <c r="F55" s="256"/>
      <c r="G55" s="264"/>
      <c r="H55" s="257"/>
      <c r="I55" s="257"/>
      <c r="J55" s="39"/>
      <c r="K55" s="257"/>
      <c r="L55" s="257"/>
      <c r="M55" s="1033"/>
    </row>
    <row r="56" spans="1:13" s="34" customFormat="1" ht="30" customHeight="1" x14ac:dyDescent="0.2">
      <c r="A56" s="1015" t="s">
        <v>15</v>
      </c>
      <c r="B56" s="1120"/>
      <c r="C56" s="1298" t="s">
        <v>9</v>
      </c>
      <c r="D56" s="1299"/>
      <c r="E56" s="55"/>
      <c r="F56" s="1326" t="s">
        <v>16</v>
      </c>
      <c r="G56" s="1321" t="s">
        <v>17</v>
      </c>
      <c r="H56" s="1321" t="s">
        <v>18</v>
      </c>
      <c r="I56" s="1321" t="s">
        <v>19</v>
      </c>
      <c r="J56" s="1321" t="s">
        <v>367</v>
      </c>
      <c r="K56" s="1321" t="s">
        <v>21</v>
      </c>
      <c r="L56" s="1321" t="s">
        <v>376</v>
      </c>
      <c r="M56" s="1101" t="s">
        <v>131</v>
      </c>
    </row>
    <row r="57" spans="1:13" s="34" customFormat="1" ht="30" customHeight="1" x14ac:dyDescent="0.2">
      <c r="A57" s="1121"/>
      <c r="B57" s="1122"/>
      <c r="C57" s="56" t="s">
        <v>27</v>
      </c>
      <c r="D57" s="57" t="s">
        <v>14</v>
      </c>
      <c r="E57" s="102"/>
      <c r="F57" s="1327"/>
      <c r="G57" s="1322"/>
      <c r="H57" s="1322"/>
      <c r="I57" s="1322"/>
      <c r="J57" s="1322"/>
      <c r="K57" s="1322"/>
      <c r="L57" s="1322"/>
      <c r="M57" s="1102"/>
    </row>
    <row r="58" spans="1:13" s="34" customFormat="1" ht="9.75" customHeight="1" x14ac:dyDescent="0.2">
      <c r="A58" s="977" t="s">
        <v>68</v>
      </c>
      <c r="B58" s="1006" t="s">
        <v>69</v>
      </c>
      <c r="C58" s="1303" t="s">
        <v>130</v>
      </c>
      <c r="D58" s="1328">
        <f>E58+E70+E74</f>
        <v>35</v>
      </c>
      <c r="E58" s="1324">
        <v>5</v>
      </c>
      <c r="F58" s="440" t="s">
        <v>274</v>
      </c>
      <c r="G58" s="394" t="s">
        <v>71</v>
      </c>
      <c r="H58" s="394"/>
      <c r="I58" s="394" t="s">
        <v>53</v>
      </c>
      <c r="J58" s="441"/>
      <c r="K58" s="394">
        <v>10</v>
      </c>
      <c r="L58" s="394">
        <v>100</v>
      </c>
      <c r="M58" s="1074" t="s">
        <v>34</v>
      </c>
    </row>
    <row r="59" spans="1:13" s="34" customFormat="1" ht="9.75" customHeight="1" x14ac:dyDescent="0.2">
      <c r="A59" s="978"/>
      <c r="B59" s="1007"/>
      <c r="C59" s="1304"/>
      <c r="D59" s="1329"/>
      <c r="E59" s="1301"/>
      <c r="F59" s="442" t="s">
        <v>275</v>
      </c>
      <c r="G59" s="395" t="s">
        <v>71</v>
      </c>
      <c r="H59" s="395"/>
      <c r="I59" s="389" t="s">
        <v>53</v>
      </c>
      <c r="J59" s="443"/>
      <c r="K59" s="389">
        <v>10</v>
      </c>
      <c r="L59" s="389">
        <v>100</v>
      </c>
      <c r="M59" s="1058"/>
    </row>
    <row r="60" spans="1:13" s="34" customFormat="1" ht="9.75" customHeight="1" x14ac:dyDescent="0.2">
      <c r="A60" s="978"/>
      <c r="B60" s="1007"/>
      <c r="C60" s="1304"/>
      <c r="D60" s="1329"/>
      <c r="E60" s="1301"/>
      <c r="F60" s="444" t="s">
        <v>276</v>
      </c>
      <c r="G60" s="395" t="s">
        <v>71</v>
      </c>
      <c r="H60" s="445"/>
      <c r="I60" s="389" t="s">
        <v>53</v>
      </c>
      <c r="J60" s="446"/>
      <c r="K60" s="389">
        <v>10</v>
      </c>
      <c r="L60" s="389">
        <v>100</v>
      </c>
      <c r="M60" s="1058"/>
    </row>
    <row r="61" spans="1:13" s="34" customFormat="1" ht="9.75" customHeight="1" x14ac:dyDescent="0.2">
      <c r="A61" s="978"/>
      <c r="B61" s="1007"/>
      <c r="C61" s="1304"/>
      <c r="D61" s="1329"/>
      <c r="E61" s="1301"/>
      <c r="F61" s="438" t="s">
        <v>277</v>
      </c>
      <c r="G61" s="395" t="s">
        <v>71</v>
      </c>
      <c r="H61" s="389"/>
      <c r="I61" s="389" t="s">
        <v>53</v>
      </c>
      <c r="J61" s="447"/>
      <c r="K61" s="389">
        <v>10</v>
      </c>
      <c r="L61" s="389">
        <v>100</v>
      </c>
      <c r="M61" s="1058"/>
    </row>
    <row r="62" spans="1:13" s="34" customFormat="1" ht="9.75" customHeight="1" x14ac:dyDescent="0.2">
      <c r="A62" s="978"/>
      <c r="B62" s="1007"/>
      <c r="C62" s="1304"/>
      <c r="D62" s="1329"/>
      <c r="E62" s="1301"/>
      <c r="F62" s="448" t="s">
        <v>278</v>
      </c>
      <c r="G62" s="389" t="s">
        <v>71</v>
      </c>
      <c r="H62" s="389"/>
      <c r="I62" s="389" t="s">
        <v>53</v>
      </c>
      <c r="J62" s="389"/>
      <c r="K62" s="389">
        <v>10</v>
      </c>
      <c r="L62" s="389">
        <v>100</v>
      </c>
      <c r="M62" s="1058"/>
    </row>
    <row r="63" spans="1:13" s="34" customFormat="1" ht="9.75" customHeight="1" x14ac:dyDescent="0.2">
      <c r="A63" s="978"/>
      <c r="B63" s="1007"/>
      <c r="C63" s="1304"/>
      <c r="D63" s="1329"/>
      <c r="E63" s="1301"/>
      <c r="F63" s="448" t="s">
        <v>279</v>
      </c>
      <c r="G63" s="389" t="s">
        <v>71</v>
      </c>
      <c r="H63" s="449"/>
      <c r="I63" s="389" t="s">
        <v>53</v>
      </c>
      <c r="J63" s="450"/>
      <c r="K63" s="389">
        <v>10</v>
      </c>
      <c r="L63" s="389">
        <v>100</v>
      </c>
      <c r="M63" s="1058"/>
    </row>
    <row r="64" spans="1:13" s="34" customFormat="1" ht="9.75" customHeight="1" x14ac:dyDescent="0.2">
      <c r="A64" s="978"/>
      <c r="B64" s="1007"/>
      <c r="C64" s="1304"/>
      <c r="D64" s="1329"/>
      <c r="E64" s="1301"/>
      <c r="F64" s="438" t="s">
        <v>280</v>
      </c>
      <c r="G64" s="451" t="s">
        <v>71</v>
      </c>
      <c r="H64" s="451"/>
      <c r="I64" s="389" t="s">
        <v>53</v>
      </c>
      <c r="J64" s="395"/>
      <c r="K64" s="389">
        <v>10</v>
      </c>
      <c r="L64" s="389">
        <v>100</v>
      </c>
      <c r="M64" s="1058"/>
    </row>
    <row r="65" spans="1:13" s="34" customFormat="1" ht="9.75" customHeight="1" x14ac:dyDescent="0.2">
      <c r="A65" s="978"/>
      <c r="B65" s="1007"/>
      <c r="C65" s="1304"/>
      <c r="D65" s="1329"/>
      <c r="E65" s="1301"/>
      <c r="F65" s="452" t="s">
        <v>281</v>
      </c>
      <c r="G65" s="337" t="s">
        <v>71</v>
      </c>
      <c r="H65" s="453"/>
      <c r="I65" s="389" t="s">
        <v>53</v>
      </c>
      <c r="J65" s="389"/>
      <c r="K65" s="389">
        <v>10</v>
      </c>
      <c r="L65" s="389">
        <v>100</v>
      </c>
      <c r="M65" s="1058"/>
    </row>
    <row r="66" spans="1:13" s="34" customFormat="1" ht="9.75" customHeight="1" x14ac:dyDescent="0.2">
      <c r="A66" s="978"/>
      <c r="B66" s="1007"/>
      <c r="C66" s="1304"/>
      <c r="D66" s="1329"/>
      <c r="E66" s="1301"/>
      <c r="F66" s="452" t="s">
        <v>282</v>
      </c>
      <c r="G66" s="337" t="s">
        <v>71</v>
      </c>
      <c r="H66" s="453"/>
      <c r="I66" s="337" t="s">
        <v>53</v>
      </c>
      <c r="J66" s="389"/>
      <c r="K66" s="389">
        <v>10</v>
      </c>
      <c r="L66" s="389">
        <v>100</v>
      </c>
      <c r="M66" s="1058"/>
    </row>
    <row r="67" spans="1:13" s="34" customFormat="1" ht="9.75" customHeight="1" x14ac:dyDescent="0.2">
      <c r="A67" s="978"/>
      <c r="B67" s="1007"/>
      <c r="C67" s="1304"/>
      <c r="D67" s="1329"/>
      <c r="E67" s="1325"/>
      <c r="F67" s="454"/>
      <c r="G67" s="365"/>
      <c r="H67" s="365"/>
      <c r="I67" s="365"/>
      <c r="J67" s="455"/>
      <c r="K67" s="365"/>
      <c r="L67" s="456"/>
      <c r="M67" s="1033"/>
    </row>
    <row r="68" spans="1:13" s="34" customFormat="1" ht="9.75" customHeight="1" x14ac:dyDescent="0.2">
      <c r="A68" s="978"/>
      <c r="B68" s="1007"/>
      <c r="C68" s="1304"/>
      <c r="D68" s="1329"/>
      <c r="E68" s="823"/>
      <c r="F68" s="401"/>
      <c r="G68" s="457"/>
      <c r="H68" s="458"/>
      <c r="I68" s="341"/>
      <c r="J68" s="341"/>
      <c r="K68" s="341"/>
      <c r="L68" s="390"/>
      <c r="M68" s="265"/>
    </row>
    <row r="69" spans="1:13" s="34" customFormat="1" ht="9.75" customHeight="1" x14ac:dyDescent="0.2">
      <c r="A69" s="978"/>
      <c r="B69" s="1007"/>
      <c r="C69" s="1304"/>
      <c r="D69" s="1329"/>
      <c r="E69" s="823"/>
      <c r="F69" s="401" t="s">
        <v>271</v>
      </c>
      <c r="G69" s="459" t="s">
        <v>60</v>
      </c>
      <c r="H69" s="389"/>
      <c r="I69" s="341" t="s">
        <v>53</v>
      </c>
      <c r="J69" s="393"/>
      <c r="K69" s="460">
        <v>10</v>
      </c>
      <c r="L69" s="389">
        <v>100</v>
      </c>
      <c r="M69" s="969" t="s">
        <v>34</v>
      </c>
    </row>
    <row r="70" spans="1:13" s="34" customFormat="1" ht="9.75" customHeight="1" x14ac:dyDescent="0.2">
      <c r="A70" s="978"/>
      <c r="B70" s="1007"/>
      <c r="C70" s="1304"/>
      <c r="D70" s="1329"/>
      <c r="E70" s="823">
        <v>15</v>
      </c>
      <c r="F70" s="461" t="s">
        <v>272</v>
      </c>
      <c r="G70" s="358" t="s">
        <v>60</v>
      </c>
      <c r="H70" s="358"/>
      <c r="I70" s="358" t="s">
        <v>53</v>
      </c>
      <c r="J70" s="462"/>
      <c r="K70" s="451">
        <v>5</v>
      </c>
      <c r="L70" s="337">
        <v>5</v>
      </c>
      <c r="M70" s="970"/>
    </row>
    <row r="71" spans="1:13" s="34" customFormat="1" ht="9.75" customHeight="1" x14ac:dyDescent="0.2">
      <c r="A71" s="978"/>
      <c r="B71" s="1007"/>
      <c r="C71" s="1304"/>
      <c r="D71" s="1329"/>
      <c r="E71" s="823"/>
      <c r="F71" s="461" t="s">
        <v>273</v>
      </c>
      <c r="G71" s="358" t="s">
        <v>60</v>
      </c>
      <c r="H71" s="358"/>
      <c r="I71" s="358" t="s">
        <v>53</v>
      </c>
      <c r="J71" s="462"/>
      <c r="K71" s="396">
        <v>10</v>
      </c>
      <c r="L71" s="337">
        <v>100</v>
      </c>
      <c r="M71" s="970"/>
    </row>
    <row r="72" spans="1:13" s="34" customFormat="1" ht="9.75" customHeight="1" x14ac:dyDescent="0.2">
      <c r="A72" s="978"/>
      <c r="B72" s="1007"/>
      <c r="C72" s="1304"/>
      <c r="D72" s="1329"/>
      <c r="E72" s="823"/>
      <c r="F72" s="461" t="s">
        <v>213</v>
      </c>
      <c r="G72" s="358" t="s">
        <v>60</v>
      </c>
      <c r="H72" s="358"/>
      <c r="I72" s="358" t="s">
        <v>53</v>
      </c>
      <c r="J72" s="462"/>
      <c r="K72" s="389">
        <v>10</v>
      </c>
      <c r="L72" s="431">
        <v>10</v>
      </c>
      <c r="M72" s="970"/>
    </row>
    <row r="73" spans="1:13" s="34" customFormat="1" ht="9.75" customHeight="1" x14ac:dyDescent="0.2">
      <c r="A73" s="978"/>
      <c r="B73" s="1007"/>
      <c r="C73" s="1304"/>
      <c r="D73" s="1329"/>
      <c r="E73" s="823"/>
      <c r="F73" s="463"/>
      <c r="G73" s="361"/>
      <c r="H73" s="464"/>
      <c r="I73" s="465"/>
      <c r="J73" s="390"/>
      <c r="K73" s="456"/>
      <c r="L73" s="361"/>
      <c r="M73" s="793"/>
    </row>
    <row r="74" spans="1:13" s="44" customFormat="1" ht="9.75" customHeight="1" x14ac:dyDescent="0.2">
      <c r="A74" s="978"/>
      <c r="B74" s="1007"/>
      <c r="C74" s="1304"/>
      <c r="D74" s="1329"/>
      <c r="E74" s="1300">
        <v>15</v>
      </c>
      <c r="F74" s="133" t="s">
        <v>216</v>
      </c>
      <c r="G74" s="124" t="s">
        <v>400</v>
      </c>
      <c r="H74" s="124"/>
      <c r="I74" s="124" t="s">
        <v>53</v>
      </c>
      <c r="J74" s="124"/>
      <c r="K74" s="801">
        <v>10</v>
      </c>
      <c r="L74" s="215" t="s">
        <v>338</v>
      </c>
      <c r="M74" s="989" t="s">
        <v>34</v>
      </c>
    </row>
    <row r="75" spans="1:13" s="44" customFormat="1" ht="9.75" customHeight="1" x14ac:dyDescent="0.2">
      <c r="A75" s="978"/>
      <c r="B75" s="1007"/>
      <c r="C75" s="1304"/>
      <c r="D75" s="1329"/>
      <c r="E75" s="1301"/>
      <c r="F75" s="75" t="s">
        <v>153</v>
      </c>
      <c r="G75" s="126" t="s">
        <v>400</v>
      </c>
      <c r="H75" s="126"/>
      <c r="I75" s="126" t="s">
        <v>53</v>
      </c>
      <c r="J75" s="126"/>
      <c r="K75" s="801">
        <v>2</v>
      </c>
      <c r="L75" s="217" t="s">
        <v>331</v>
      </c>
      <c r="M75" s="970"/>
    </row>
    <row r="76" spans="1:13" s="44" customFormat="1" ht="9.75" customHeight="1" x14ac:dyDescent="0.2">
      <c r="A76" s="978"/>
      <c r="B76" s="1007"/>
      <c r="C76" s="1304"/>
      <c r="D76" s="1329"/>
      <c r="E76" s="1301"/>
      <c r="F76" s="70" t="s">
        <v>154</v>
      </c>
      <c r="G76" s="126" t="s">
        <v>400</v>
      </c>
      <c r="H76" s="126"/>
      <c r="I76" s="126" t="s">
        <v>53</v>
      </c>
      <c r="J76" s="126"/>
      <c r="K76" s="801">
        <v>10</v>
      </c>
      <c r="L76" s="126" t="s">
        <v>364</v>
      </c>
      <c r="M76" s="970"/>
    </row>
    <row r="77" spans="1:13" s="44" customFormat="1" ht="9.75" customHeight="1" x14ac:dyDescent="0.2">
      <c r="A77" s="978"/>
      <c r="B77" s="1007"/>
      <c r="C77" s="1304"/>
      <c r="D77" s="1329"/>
      <c r="E77" s="1301"/>
      <c r="F77" s="70" t="s">
        <v>265</v>
      </c>
      <c r="G77" s="126" t="s">
        <v>400</v>
      </c>
      <c r="H77" s="155"/>
      <c r="I77" s="126" t="s">
        <v>53</v>
      </c>
      <c r="J77" s="126"/>
      <c r="K77" s="801">
        <v>20</v>
      </c>
      <c r="L77" s="126" t="s">
        <v>366</v>
      </c>
      <c r="M77" s="970"/>
    </row>
    <row r="78" spans="1:13" s="44" customFormat="1" ht="9.75" customHeight="1" x14ac:dyDescent="0.2">
      <c r="A78" s="978"/>
      <c r="B78" s="1007"/>
      <c r="C78" s="1304"/>
      <c r="D78" s="1329"/>
      <c r="E78" s="1301"/>
      <c r="F78" s="70" t="s">
        <v>404</v>
      </c>
      <c r="G78" s="126" t="s">
        <v>400</v>
      </c>
      <c r="H78" s="155"/>
      <c r="I78" s="126" t="s">
        <v>53</v>
      </c>
      <c r="J78" s="126"/>
      <c r="K78" s="524">
        <v>10</v>
      </c>
      <c r="L78" s="177" t="s">
        <v>364</v>
      </c>
      <c r="M78" s="970"/>
    </row>
    <row r="79" spans="1:13" s="44" customFormat="1" ht="9.75" customHeight="1" x14ac:dyDescent="0.2">
      <c r="A79" s="978"/>
      <c r="B79" s="1007"/>
      <c r="C79" s="1304"/>
      <c r="D79" s="1329"/>
      <c r="E79" s="1301"/>
      <c r="F79" s="469"/>
      <c r="G79" s="470"/>
      <c r="H79" s="389"/>
      <c r="I79" s="389"/>
      <c r="J79" s="470"/>
      <c r="K79" s="471"/>
      <c r="L79" s="471"/>
      <c r="M79" s="970"/>
    </row>
    <row r="80" spans="1:13" s="44" customFormat="1" ht="9.75" customHeight="1" x14ac:dyDescent="0.2">
      <c r="A80" s="978"/>
      <c r="B80" s="1007"/>
      <c r="C80" s="1304"/>
      <c r="D80" s="1329"/>
      <c r="E80" s="1301"/>
      <c r="F80" s="119" t="s">
        <v>267</v>
      </c>
      <c r="G80" s="126" t="s">
        <v>400</v>
      </c>
      <c r="H80" s="126"/>
      <c r="I80" s="389" t="s">
        <v>53</v>
      </c>
      <c r="J80" s="389"/>
      <c r="K80" s="437">
        <v>400</v>
      </c>
      <c r="L80" s="439" t="s">
        <v>339</v>
      </c>
      <c r="M80" s="970"/>
    </row>
    <row r="81" spans="1:13" s="44" customFormat="1" ht="9.75" customHeight="1" x14ac:dyDescent="0.2">
      <c r="A81" s="978"/>
      <c r="B81" s="1007"/>
      <c r="C81" s="1304"/>
      <c r="D81" s="1329"/>
      <c r="E81" s="1301"/>
      <c r="F81" s="119" t="s">
        <v>145</v>
      </c>
      <c r="G81" s="126" t="s">
        <v>400</v>
      </c>
      <c r="H81" s="126"/>
      <c r="I81" s="389" t="s">
        <v>53</v>
      </c>
      <c r="J81" s="395"/>
      <c r="K81" s="437">
        <v>40</v>
      </c>
      <c r="L81" s="389" t="s">
        <v>334</v>
      </c>
      <c r="M81" s="970"/>
    </row>
    <row r="82" spans="1:13" s="44" customFormat="1" ht="9.75" customHeight="1" x14ac:dyDescent="0.2">
      <c r="A82" s="978"/>
      <c r="B82" s="1007"/>
      <c r="C82" s="1304"/>
      <c r="D82" s="1329"/>
      <c r="E82" s="1301"/>
      <c r="F82" s="119" t="s">
        <v>266</v>
      </c>
      <c r="G82" s="126" t="s">
        <v>400</v>
      </c>
      <c r="H82" s="126"/>
      <c r="I82" s="389" t="s">
        <v>53</v>
      </c>
      <c r="J82" s="389"/>
      <c r="K82" s="437">
        <v>50</v>
      </c>
      <c r="L82" s="389" t="s">
        <v>341</v>
      </c>
      <c r="M82" s="970"/>
    </row>
    <row r="83" spans="1:13" s="44" customFormat="1" ht="9.75" customHeight="1" x14ac:dyDescent="0.2">
      <c r="A83" s="978"/>
      <c r="B83" s="1007"/>
      <c r="C83" s="1304"/>
      <c r="D83" s="1329"/>
      <c r="E83" s="1301"/>
      <c r="F83" s="72" t="s">
        <v>303</v>
      </c>
      <c r="G83" s="126" t="s">
        <v>400</v>
      </c>
      <c r="H83" s="126"/>
      <c r="I83" s="126" t="s">
        <v>53</v>
      </c>
      <c r="J83" s="306"/>
      <c r="K83" s="437">
        <v>40</v>
      </c>
      <c r="L83" s="177" t="s">
        <v>339</v>
      </c>
      <c r="M83" s="970"/>
    </row>
    <row r="84" spans="1:13" s="44" customFormat="1" ht="9.75" customHeight="1" x14ac:dyDescent="0.2">
      <c r="A84" s="978"/>
      <c r="B84" s="1007"/>
      <c r="C84" s="1304"/>
      <c r="D84" s="1329"/>
      <c r="E84" s="1301"/>
      <c r="F84" s="468"/>
      <c r="G84" s="157"/>
      <c r="H84" s="389"/>
      <c r="I84" s="389"/>
      <c r="J84" s="389"/>
      <c r="K84" s="471"/>
      <c r="L84" s="449"/>
      <c r="M84" s="970"/>
    </row>
    <row r="85" spans="1:13" s="44" customFormat="1" ht="9.75" customHeight="1" x14ac:dyDescent="0.2">
      <c r="A85" s="978"/>
      <c r="B85" s="1007"/>
      <c r="C85" s="1304"/>
      <c r="D85" s="1329"/>
      <c r="E85" s="1301"/>
      <c r="F85" s="119" t="s">
        <v>207</v>
      </c>
      <c r="G85" s="126" t="s">
        <v>400</v>
      </c>
      <c r="H85" s="126"/>
      <c r="I85" s="126" t="s">
        <v>53</v>
      </c>
      <c r="J85" s="126"/>
      <c r="K85" s="395">
        <v>5</v>
      </c>
      <c r="L85" s="386" t="s">
        <v>341</v>
      </c>
      <c r="M85" s="970"/>
    </row>
    <row r="86" spans="1:13" s="44" customFormat="1" ht="9.75" customHeight="1" x14ac:dyDescent="0.2">
      <c r="A86" s="978"/>
      <c r="B86" s="1007"/>
      <c r="C86" s="1304"/>
      <c r="D86" s="1329"/>
      <c r="E86" s="1301"/>
      <c r="F86" s="119" t="s">
        <v>209</v>
      </c>
      <c r="G86" s="126" t="s">
        <v>400</v>
      </c>
      <c r="H86" s="126"/>
      <c r="I86" s="126" t="s">
        <v>53</v>
      </c>
      <c r="J86" s="126"/>
      <c r="K86" s="395">
        <v>8</v>
      </c>
      <c r="L86" s="387" t="s">
        <v>341</v>
      </c>
      <c r="M86" s="970"/>
    </row>
    <row r="87" spans="1:13" s="44" customFormat="1" ht="9.75" customHeight="1" x14ac:dyDescent="0.2">
      <c r="A87" s="978"/>
      <c r="B87" s="1007"/>
      <c r="C87" s="1304"/>
      <c r="D87" s="1329"/>
      <c r="E87" s="1301"/>
      <c r="F87" s="120" t="s">
        <v>146</v>
      </c>
      <c r="G87" s="126" t="s">
        <v>400</v>
      </c>
      <c r="H87" s="126"/>
      <c r="I87" s="126" t="s">
        <v>53</v>
      </c>
      <c r="J87" s="126"/>
      <c r="K87" s="395">
        <v>5</v>
      </c>
      <c r="L87" s="386" t="s">
        <v>332</v>
      </c>
      <c r="M87" s="970"/>
    </row>
    <row r="88" spans="1:13" s="44" customFormat="1" ht="9.75" customHeight="1" x14ac:dyDescent="0.2">
      <c r="A88" s="978"/>
      <c r="B88" s="1007"/>
      <c r="C88" s="1304"/>
      <c r="D88" s="1329"/>
      <c r="E88" s="1301"/>
      <c r="F88" s="132" t="s">
        <v>175</v>
      </c>
      <c r="G88" s="126" t="s">
        <v>400</v>
      </c>
      <c r="H88" s="126"/>
      <c r="I88" s="126" t="s">
        <v>53</v>
      </c>
      <c r="J88" s="126"/>
      <c r="K88" s="395">
        <v>10</v>
      </c>
      <c r="L88" s="389" t="s">
        <v>364</v>
      </c>
      <c r="M88" s="970"/>
    </row>
    <row r="89" spans="1:13" s="44" customFormat="1" ht="9.75" customHeight="1" x14ac:dyDescent="0.2">
      <c r="A89" s="978"/>
      <c r="B89" s="1007"/>
      <c r="C89" s="1304"/>
      <c r="D89" s="1329"/>
      <c r="E89" s="1301"/>
      <c r="F89" s="132" t="s">
        <v>387</v>
      </c>
      <c r="G89" s="126" t="s">
        <v>400</v>
      </c>
      <c r="H89" s="126"/>
      <c r="I89" s="126" t="s">
        <v>53</v>
      </c>
      <c r="J89" s="126"/>
      <c r="K89" s="524">
        <v>200</v>
      </c>
      <c r="L89" s="396" t="s">
        <v>342</v>
      </c>
      <c r="M89" s="970"/>
    </row>
    <row r="90" spans="1:13" s="44" customFormat="1" ht="9.75" customHeight="1" x14ac:dyDescent="0.2">
      <c r="A90" s="978"/>
      <c r="B90" s="1007"/>
      <c r="C90" s="1304"/>
      <c r="D90" s="1329"/>
      <c r="E90" s="1301"/>
      <c r="F90" s="132" t="s">
        <v>398</v>
      </c>
      <c r="G90" s="126" t="s">
        <v>400</v>
      </c>
      <c r="H90" s="126"/>
      <c r="I90" s="126" t="s">
        <v>53</v>
      </c>
      <c r="J90" s="126"/>
      <c r="K90" s="524">
        <v>30</v>
      </c>
      <c r="L90" s="177" t="s">
        <v>408</v>
      </c>
      <c r="M90" s="970"/>
    </row>
    <row r="91" spans="1:13" s="44" customFormat="1" ht="9.75" customHeight="1" x14ac:dyDescent="0.2">
      <c r="A91" s="978"/>
      <c r="B91" s="1007"/>
      <c r="C91" s="1304"/>
      <c r="D91" s="1329"/>
      <c r="E91" s="1301"/>
      <c r="F91" s="132" t="s">
        <v>399</v>
      </c>
      <c r="G91" s="126" t="s">
        <v>400</v>
      </c>
      <c r="H91" s="126"/>
      <c r="I91" s="126" t="s">
        <v>53</v>
      </c>
      <c r="J91" s="126"/>
      <c r="K91" s="524">
        <v>20</v>
      </c>
      <c r="L91" s="177" t="s">
        <v>366</v>
      </c>
      <c r="M91" s="970"/>
    </row>
    <row r="92" spans="1:13" s="44" customFormat="1" ht="9.75" customHeight="1" x14ac:dyDescent="0.2">
      <c r="A92" s="978"/>
      <c r="B92" s="1007"/>
      <c r="C92" s="1304"/>
      <c r="D92" s="1329"/>
      <c r="E92" s="1301"/>
      <c r="F92" s="70" t="s">
        <v>211</v>
      </c>
      <c r="G92" s="126" t="s">
        <v>400</v>
      </c>
      <c r="H92" s="389"/>
      <c r="I92" s="389" t="s">
        <v>53</v>
      </c>
      <c r="J92" s="389"/>
      <c r="K92" s="395">
        <v>5</v>
      </c>
      <c r="L92" s="386" t="s">
        <v>341</v>
      </c>
      <c r="M92" s="970"/>
    </row>
    <row r="93" spans="1:13" s="44" customFormat="1" ht="9.75" customHeight="1" x14ac:dyDescent="0.2">
      <c r="A93" s="978"/>
      <c r="B93" s="1007"/>
      <c r="C93" s="1304"/>
      <c r="D93" s="1329"/>
      <c r="E93" s="1301"/>
      <c r="F93" s="70" t="s">
        <v>210</v>
      </c>
      <c r="G93" s="126" t="s">
        <v>400</v>
      </c>
      <c r="H93" s="389"/>
      <c r="I93" s="389" t="s">
        <v>53</v>
      </c>
      <c r="J93" s="389"/>
      <c r="K93" s="395">
        <v>5</v>
      </c>
      <c r="L93" s="386" t="s">
        <v>341</v>
      </c>
      <c r="M93" s="970"/>
    </row>
    <row r="94" spans="1:13" s="44" customFormat="1" ht="9.75" customHeight="1" x14ac:dyDescent="0.2">
      <c r="A94" s="978"/>
      <c r="B94" s="1007"/>
      <c r="C94" s="1304"/>
      <c r="D94" s="1329"/>
      <c r="E94" s="1301"/>
      <c r="F94" s="72"/>
      <c r="G94" s="305"/>
      <c r="H94" s="389"/>
      <c r="I94" s="389"/>
      <c r="J94" s="471"/>
      <c r="K94" s="470"/>
      <c r="L94" s="472"/>
      <c r="M94" s="970"/>
    </row>
    <row r="95" spans="1:13" s="44" customFormat="1" ht="9.75" customHeight="1" x14ac:dyDescent="0.2">
      <c r="A95" s="978"/>
      <c r="B95" s="1007"/>
      <c r="C95" s="1304"/>
      <c r="D95" s="1329"/>
      <c r="E95" s="1301"/>
      <c r="F95" s="119" t="s">
        <v>269</v>
      </c>
      <c r="G95" s="389" t="s">
        <v>60</v>
      </c>
      <c r="H95" s="389"/>
      <c r="I95" s="389" t="s">
        <v>53</v>
      </c>
      <c r="J95" s="395"/>
      <c r="K95" s="389">
        <v>10</v>
      </c>
      <c r="L95" s="386" t="s">
        <v>322</v>
      </c>
      <c r="M95" s="970"/>
    </row>
    <row r="96" spans="1:13" s="44" customFormat="1" ht="9.75" customHeight="1" x14ac:dyDescent="0.2">
      <c r="A96" s="978"/>
      <c r="B96" s="1007"/>
      <c r="C96" s="1304"/>
      <c r="D96" s="1329"/>
      <c r="E96" s="1301"/>
      <c r="F96" s="119" t="s">
        <v>268</v>
      </c>
      <c r="G96" s="389" t="s">
        <v>60</v>
      </c>
      <c r="H96" s="389"/>
      <c r="I96" s="389" t="s">
        <v>53</v>
      </c>
      <c r="J96" s="389"/>
      <c r="K96" s="389">
        <v>10</v>
      </c>
      <c r="L96" s="386" t="s">
        <v>322</v>
      </c>
      <c r="M96" s="970"/>
    </row>
    <row r="97" spans="1:20" s="44" customFormat="1" ht="9.75" customHeight="1" x14ac:dyDescent="0.2">
      <c r="A97" s="978"/>
      <c r="B97" s="1007"/>
      <c r="C97" s="1304"/>
      <c r="D97" s="1329"/>
      <c r="E97" s="1301"/>
      <c r="F97" s="68" t="s">
        <v>203</v>
      </c>
      <c r="G97" s="389" t="s">
        <v>60</v>
      </c>
      <c r="H97" s="337"/>
      <c r="I97" s="337" t="s">
        <v>53</v>
      </c>
      <c r="J97" s="337"/>
      <c r="K97" s="337">
        <v>10</v>
      </c>
      <c r="L97" s="387" t="s">
        <v>322</v>
      </c>
      <c r="M97" s="970"/>
    </row>
    <row r="98" spans="1:20" s="44" customFormat="1" ht="9.75" customHeight="1" x14ac:dyDescent="0.2">
      <c r="A98" s="978"/>
      <c r="B98" s="1007"/>
      <c r="C98" s="1304"/>
      <c r="D98" s="1329"/>
      <c r="E98" s="1301"/>
      <c r="F98" s="70" t="s">
        <v>270</v>
      </c>
      <c r="G98" s="389" t="s">
        <v>60</v>
      </c>
      <c r="H98" s="389"/>
      <c r="I98" s="389" t="s">
        <v>53</v>
      </c>
      <c r="J98" s="389"/>
      <c r="K98" s="337">
        <v>20</v>
      </c>
      <c r="L98" s="387" t="s">
        <v>368</v>
      </c>
      <c r="M98" s="970"/>
    </row>
    <row r="99" spans="1:20" s="44" customFormat="1" ht="9.75" customHeight="1" thickBot="1" x14ac:dyDescent="0.25">
      <c r="A99" s="978"/>
      <c r="B99" s="1007"/>
      <c r="C99" s="1304"/>
      <c r="D99" s="1329"/>
      <c r="E99" s="1302"/>
      <c r="F99" s="789"/>
      <c r="G99" s="365"/>
      <c r="H99" s="365"/>
      <c r="I99" s="365"/>
      <c r="J99" s="365"/>
      <c r="K99" s="365"/>
      <c r="L99" s="473"/>
      <c r="M99" s="971"/>
    </row>
    <row r="100" spans="1:20" s="44" customFormat="1" ht="1.5" hidden="1" customHeight="1" thickBot="1" x14ac:dyDescent="0.25">
      <c r="A100" s="777"/>
      <c r="B100" s="267"/>
      <c r="C100" s="93"/>
      <c r="D100" s="94"/>
      <c r="E100" s="95"/>
      <c r="F100" s="312"/>
      <c r="G100" s="266"/>
      <c r="H100" s="266"/>
      <c r="I100" s="266"/>
      <c r="J100" s="266"/>
      <c r="K100" s="266"/>
      <c r="L100" s="266"/>
      <c r="M100" s="268"/>
    </row>
    <row r="101" spans="1:20" s="44" customFormat="1" ht="13.5" hidden="1" customHeight="1" thickBot="1" x14ac:dyDescent="0.25">
      <c r="A101" s="777"/>
      <c r="B101" s="267"/>
      <c r="C101" s="93"/>
      <c r="D101" s="94"/>
      <c r="E101" s="95"/>
      <c r="F101" s="312"/>
      <c r="G101" s="266"/>
      <c r="H101" s="266"/>
      <c r="I101" s="266"/>
      <c r="J101" s="266"/>
      <c r="K101" s="266"/>
      <c r="L101" s="266"/>
      <c r="M101" s="268"/>
    </row>
    <row r="102" spans="1:20" s="44" customFormat="1" ht="13.5" hidden="1" customHeight="1" thickBot="1" x14ac:dyDescent="0.25">
      <c r="A102" s="777"/>
      <c r="B102" s="267"/>
      <c r="C102" s="93"/>
      <c r="D102" s="94"/>
      <c r="E102" s="95"/>
      <c r="F102" s="312"/>
      <c r="G102" s="266"/>
      <c r="H102" s="266"/>
      <c r="I102" s="266"/>
      <c r="J102" s="266"/>
      <c r="K102" s="266"/>
      <c r="L102" s="266"/>
      <c r="M102" s="268"/>
    </row>
    <row r="103" spans="1:20" s="44" customFormat="1" ht="13.5" hidden="1" customHeight="1" thickBot="1" x14ac:dyDescent="0.25">
      <c r="A103" s="777"/>
      <c r="B103" s="267"/>
      <c r="C103" s="93"/>
      <c r="D103" s="94"/>
      <c r="E103" s="95"/>
      <c r="F103" s="312"/>
      <c r="G103" s="266"/>
      <c r="H103" s="266"/>
      <c r="I103" s="266"/>
      <c r="J103" s="266"/>
      <c r="K103" s="266"/>
      <c r="L103" s="266"/>
      <c r="M103" s="268"/>
    </row>
    <row r="104" spans="1:20" s="44" customFormat="1" ht="13.5" hidden="1" customHeight="1" thickBot="1" x14ac:dyDescent="0.25">
      <c r="A104" s="777"/>
      <c r="B104" s="267"/>
      <c r="C104" s="93"/>
      <c r="D104" s="94"/>
      <c r="E104" s="95"/>
      <c r="F104" s="312"/>
      <c r="G104" s="266"/>
      <c r="H104" s="266"/>
      <c r="I104" s="266"/>
      <c r="J104" s="266"/>
      <c r="K104" s="266"/>
      <c r="L104" s="266"/>
      <c r="M104" s="268"/>
    </row>
    <row r="105" spans="1:20" s="44" customFormat="1" ht="13.5" hidden="1" customHeight="1" thickBot="1" x14ac:dyDescent="0.25">
      <c r="A105" s="777"/>
      <c r="B105" s="267"/>
      <c r="C105" s="93"/>
      <c r="D105" s="94"/>
      <c r="E105" s="95"/>
      <c r="F105" s="312"/>
      <c r="G105" s="266"/>
      <c r="H105" s="266"/>
      <c r="I105" s="266"/>
      <c r="J105" s="266"/>
      <c r="K105" s="266"/>
      <c r="L105" s="266"/>
      <c r="M105" s="268"/>
    </row>
    <row r="106" spans="1:20" s="44" customFormat="1" ht="13.5" hidden="1" customHeight="1" thickBot="1" x14ac:dyDescent="0.25">
      <c r="A106" s="777"/>
      <c r="B106" s="267"/>
      <c r="C106" s="93"/>
      <c r="D106" s="94"/>
      <c r="E106" s="95"/>
      <c r="F106" s="312"/>
      <c r="G106" s="266"/>
      <c r="H106" s="266"/>
      <c r="I106" s="266"/>
      <c r="J106" s="266"/>
      <c r="K106" s="266"/>
      <c r="L106" s="266"/>
      <c r="M106" s="268"/>
    </row>
    <row r="107" spans="1:20" s="44" customFormat="1" ht="13.5" hidden="1" customHeight="1" thickBot="1" x14ac:dyDescent="0.25">
      <c r="A107" s="777"/>
      <c r="B107" s="267"/>
      <c r="C107" s="93"/>
      <c r="D107" s="94"/>
      <c r="E107" s="95"/>
      <c r="F107" s="312"/>
      <c r="G107" s="266"/>
      <c r="H107" s="266"/>
      <c r="I107" s="266"/>
      <c r="J107" s="266"/>
      <c r="K107" s="266"/>
      <c r="L107" s="266"/>
      <c r="M107" s="268"/>
    </row>
    <row r="108" spans="1:20" s="44" customFormat="1" ht="13.5" hidden="1" customHeight="1" thickBot="1" x14ac:dyDescent="0.25">
      <c r="A108" s="777"/>
      <c r="B108" s="267"/>
      <c r="C108" s="93"/>
      <c r="D108" s="94"/>
      <c r="E108" s="95"/>
      <c r="F108" s="312"/>
      <c r="G108" s="266"/>
      <c r="H108" s="266"/>
      <c r="I108" s="266"/>
      <c r="J108" s="266"/>
      <c r="K108" s="266"/>
      <c r="L108" s="266"/>
      <c r="M108" s="268"/>
    </row>
    <row r="109" spans="1:20" s="44" customFormat="1" ht="13.5" hidden="1" customHeight="1" thickBot="1" x14ac:dyDescent="0.25">
      <c r="A109" s="777"/>
      <c r="B109" s="267"/>
      <c r="C109" s="93"/>
      <c r="D109" s="94"/>
      <c r="E109" s="95"/>
      <c r="F109" s="312"/>
      <c r="G109" s="266"/>
      <c r="H109" s="266"/>
      <c r="I109" s="266"/>
      <c r="J109" s="266"/>
      <c r="K109" s="266"/>
      <c r="L109" s="266"/>
      <c r="M109" s="268"/>
    </row>
    <row r="110" spans="1:20" s="44" customFormat="1" ht="13.5" hidden="1" customHeight="1" thickBot="1" x14ac:dyDescent="0.25">
      <c r="A110" s="777"/>
      <c r="B110" s="267"/>
      <c r="C110" s="93"/>
      <c r="D110" s="94"/>
      <c r="E110" s="95"/>
      <c r="F110" s="269"/>
      <c r="G110" s="266"/>
      <c r="H110" s="266"/>
      <c r="I110" s="266"/>
      <c r="J110" s="266"/>
      <c r="K110" s="266"/>
      <c r="L110" s="266"/>
      <c r="M110" s="268"/>
    </row>
    <row r="111" spans="1:20" s="34" customFormat="1" ht="20.25" customHeight="1" thickBot="1" x14ac:dyDescent="0.25">
      <c r="A111" s="1205" t="s">
        <v>72</v>
      </c>
      <c r="B111" s="1206"/>
      <c r="C111" s="59" t="s">
        <v>130</v>
      </c>
      <c r="D111" s="815"/>
      <c r="E111" s="815"/>
      <c r="F111" s="270"/>
      <c r="G111" s="824"/>
      <c r="H111" s="1330"/>
      <c r="I111" s="1330"/>
      <c r="J111" s="1330"/>
      <c r="K111" s="1330"/>
      <c r="L111" s="1330"/>
      <c r="M111" s="1331"/>
      <c r="P111" s="44"/>
      <c r="Q111" s="44"/>
      <c r="R111" s="44"/>
      <c r="S111" s="44"/>
      <c r="T111" s="44"/>
    </row>
    <row r="112" spans="1:20" s="34" customFormat="1" ht="9.75" customHeight="1" x14ac:dyDescent="0.2">
      <c r="A112" s="974" t="s">
        <v>73</v>
      </c>
      <c r="B112" s="1023" t="s">
        <v>74</v>
      </c>
      <c r="C112" s="1270"/>
      <c r="D112" s="1286">
        <f>E112+E118+E121</f>
        <v>60</v>
      </c>
      <c r="E112" s="1292">
        <v>20</v>
      </c>
      <c r="F112" s="477" t="s">
        <v>284</v>
      </c>
      <c r="G112" s="475" t="s">
        <v>71</v>
      </c>
      <c r="H112" s="474"/>
      <c r="I112" s="475" t="s">
        <v>76</v>
      </c>
      <c r="J112" s="474"/>
      <c r="K112" s="475">
        <v>6</v>
      </c>
      <c r="L112" s="475">
        <v>100</v>
      </c>
      <c r="M112" s="989" t="s">
        <v>369</v>
      </c>
      <c r="N112" s="485"/>
      <c r="O112" s="485"/>
      <c r="P112" s="44"/>
      <c r="Q112" s="44"/>
      <c r="R112" s="44"/>
      <c r="S112" s="44"/>
      <c r="T112" s="44"/>
    </row>
    <row r="113" spans="1:20" s="34" customFormat="1" ht="9.75" customHeight="1" x14ac:dyDescent="0.2">
      <c r="A113" s="975"/>
      <c r="B113" s="1024"/>
      <c r="C113" s="1270"/>
      <c r="D113" s="1287"/>
      <c r="E113" s="1269"/>
      <c r="F113" s="478" t="s">
        <v>285</v>
      </c>
      <c r="G113" s="389" t="s">
        <v>71</v>
      </c>
      <c r="H113" s="476"/>
      <c r="I113" s="479" t="s">
        <v>76</v>
      </c>
      <c r="J113" s="476"/>
      <c r="K113" s="389">
        <v>6</v>
      </c>
      <c r="L113" s="358">
        <v>100</v>
      </c>
      <c r="M113" s="970"/>
      <c r="N113" s="485"/>
      <c r="O113" s="485"/>
      <c r="P113" s="489"/>
      <c r="Q113" s="489"/>
      <c r="R113" s="44"/>
      <c r="S113" s="44"/>
      <c r="T113" s="44"/>
    </row>
    <row r="114" spans="1:20" s="34" customFormat="1" ht="9.75" customHeight="1" x14ac:dyDescent="0.2">
      <c r="A114" s="975"/>
      <c r="B114" s="1024"/>
      <c r="C114" s="1271"/>
      <c r="D114" s="1284"/>
      <c r="E114" s="1269"/>
      <c r="F114" s="478" t="s">
        <v>156</v>
      </c>
      <c r="G114" s="389" t="s">
        <v>71</v>
      </c>
      <c r="H114" s="476"/>
      <c r="I114" s="479" t="s">
        <v>76</v>
      </c>
      <c r="J114" s="476"/>
      <c r="K114" s="389">
        <v>6</v>
      </c>
      <c r="L114" s="358">
        <v>100</v>
      </c>
      <c r="M114" s="970"/>
      <c r="N114" s="487"/>
      <c r="O114" s="487"/>
      <c r="P114" s="489"/>
      <c r="Q114" s="489"/>
      <c r="R114" s="44"/>
      <c r="S114" s="44"/>
      <c r="T114" s="44"/>
    </row>
    <row r="115" spans="1:20" s="34" customFormat="1" ht="9.75" customHeight="1" x14ac:dyDescent="0.2">
      <c r="A115" s="975"/>
      <c r="B115" s="1024"/>
      <c r="C115" s="1271"/>
      <c r="D115" s="1284"/>
      <c r="E115" s="1269"/>
      <c r="F115" s="478" t="s">
        <v>286</v>
      </c>
      <c r="G115" s="389" t="s">
        <v>71</v>
      </c>
      <c r="H115" s="476"/>
      <c r="I115" s="479" t="s">
        <v>76</v>
      </c>
      <c r="J115" s="476"/>
      <c r="K115" s="389">
        <v>6</v>
      </c>
      <c r="L115" s="389">
        <v>6</v>
      </c>
      <c r="M115" s="970"/>
      <c r="N115" s="487"/>
      <c r="O115" s="487"/>
      <c r="P115" s="489"/>
      <c r="Q115" s="489"/>
      <c r="R115" s="44"/>
      <c r="S115" s="44"/>
      <c r="T115" s="44"/>
    </row>
    <row r="116" spans="1:20" s="34" customFormat="1" ht="9.75" customHeight="1" x14ac:dyDescent="0.2">
      <c r="A116" s="975"/>
      <c r="B116" s="1024"/>
      <c r="C116" s="1271"/>
      <c r="D116" s="1284"/>
      <c r="E116" s="1269"/>
      <c r="F116" s="478" t="s">
        <v>377</v>
      </c>
      <c r="G116" s="389" t="s">
        <v>71</v>
      </c>
      <c r="H116" s="476"/>
      <c r="I116" s="479" t="s">
        <v>76</v>
      </c>
      <c r="J116" s="476"/>
      <c r="K116" s="389">
        <v>6</v>
      </c>
      <c r="L116" s="389">
        <v>6</v>
      </c>
      <c r="M116" s="970"/>
      <c r="N116" s="487"/>
      <c r="O116" s="487"/>
      <c r="P116" s="489"/>
      <c r="Q116" s="489"/>
      <c r="R116" s="44"/>
      <c r="S116" s="44"/>
      <c r="T116" s="44"/>
    </row>
    <row r="117" spans="1:20" s="34" customFormat="1" ht="9.75" customHeight="1" x14ac:dyDescent="0.2">
      <c r="A117" s="975"/>
      <c r="B117" s="1024"/>
      <c r="C117" s="1271"/>
      <c r="D117" s="1332"/>
      <c r="E117" s="825"/>
      <c r="F117" s="480"/>
      <c r="G117" s="390"/>
      <c r="H117" s="578"/>
      <c r="I117" s="578"/>
      <c r="J117" s="578"/>
      <c r="K117" s="579"/>
      <c r="L117" s="360"/>
      <c r="M117" s="135"/>
      <c r="N117" s="491"/>
      <c r="O117" s="492"/>
      <c r="P117" s="489"/>
      <c r="Q117" s="489"/>
      <c r="R117" s="44"/>
      <c r="S117" s="44"/>
      <c r="T117" s="44"/>
    </row>
    <row r="118" spans="1:20" s="34" customFormat="1" ht="9.75" customHeight="1" x14ac:dyDescent="0.2">
      <c r="A118" s="975"/>
      <c r="B118" s="1024"/>
      <c r="C118" s="1271"/>
      <c r="D118" s="1332"/>
      <c r="E118" s="588">
        <v>30</v>
      </c>
      <c r="F118" s="481" t="s">
        <v>157</v>
      </c>
      <c r="G118" s="389" t="s">
        <v>60</v>
      </c>
      <c r="H118" s="582"/>
      <c r="I118" s="389" t="s">
        <v>53</v>
      </c>
      <c r="J118" s="583"/>
      <c r="K118" s="389">
        <v>5</v>
      </c>
      <c r="L118" s="358">
        <v>5</v>
      </c>
      <c r="M118" s="126" t="s">
        <v>34</v>
      </c>
      <c r="N118" s="491"/>
      <c r="O118" s="492"/>
      <c r="P118" s="489"/>
      <c r="Q118" s="489"/>
      <c r="R118" s="44"/>
      <c r="S118" s="44"/>
      <c r="T118" s="44"/>
    </row>
    <row r="119" spans="1:20" s="34" customFormat="1" ht="9.75" customHeight="1" x14ac:dyDescent="0.2">
      <c r="A119" s="975"/>
      <c r="B119" s="1024"/>
      <c r="C119" s="1271"/>
      <c r="D119" s="1332"/>
      <c r="E119" s="825"/>
      <c r="F119" s="581"/>
      <c r="G119" s="395"/>
      <c r="H119" s="482"/>
      <c r="I119" s="395"/>
      <c r="J119" s="482"/>
      <c r="K119" s="578"/>
      <c r="L119" s="396"/>
      <c r="M119" s="274"/>
      <c r="N119" s="491"/>
      <c r="O119" s="492"/>
      <c r="P119" s="489"/>
      <c r="Q119" s="489"/>
      <c r="R119" s="44"/>
      <c r="S119" s="44"/>
      <c r="T119" s="44"/>
    </row>
    <row r="120" spans="1:20" s="34" customFormat="1" ht="9.75" customHeight="1" x14ac:dyDescent="0.2">
      <c r="A120" s="975"/>
      <c r="B120" s="1024"/>
      <c r="C120" s="1271"/>
      <c r="D120" s="1332"/>
      <c r="E120" s="820"/>
      <c r="F120" s="481"/>
      <c r="G120" s="389"/>
      <c r="H120" s="450"/>
      <c r="I120" s="389"/>
      <c r="J120" s="482"/>
      <c r="K120" s="479"/>
      <c r="L120" s="389"/>
      <c r="M120" s="274"/>
      <c r="N120" s="491"/>
      <c r="O120" s="492"/>
      <c r="P120" s="489"/>
      <c r="Q120" s="489"/>
      <c r="R120" s="44"/>
      <c r="S120" s="44"/>
      <c r="T120" s="44"/>
    </row>
    <row r="121" spans="1:20" s="34" customFormat="1" ht="20.100000000000001" customHeight="1" x14ac:dyDescent="0.2">
      <c r="A121" s="975"/>
      <c r="B121" s="1024"/>
      <c r="C121" s="1271"/>
      <c r="D121" s="1332"/>
      <c r="E121" s="1268">
        <v>10</v>
      </c>
      <c r="F121" s="483" t="s">
        <v>288</v>
      </c>
      <c r="G121" s="389" t="s">
        <v>71</v>
      </c>
      <c r="H121" s="389"/>
      <c r="I121" s="389" t="s">
        <v>75</v>
      </c>
      <c r="J121" s="341"/>
      <c r="K121" s="139">
        <v>15</v>
      </c>
      <c r="L121" s="436">
        <v>15</v>
      </c>
      <c r="M121" s="1084" t="s">
        <v>34</v>
      </c>
      <c r="N121" s="491"/>
      <c r="O121" s="492"/>
      <c r="P121" s="489"/>
      <c r="Q121" s="489"/>
      <c r="R121" s="44"/>
      <c r="S121" s="44"/>
      <c r="T121" s="44"/>
    </row>
    <row r="122" spans="1:20" s="34" customFormat="1" ht="9.75" customHeight="1" x14ac:dyDescent="0.2">
      <c r="A122" s="975"/>
      <c r="B122" s="1024"/>
      <c r="C122" s="1271"/>
      <c r="D122" s="1332"/>
      <c r="E122" s="1269"/>
      <c r="F122" s="438" t="s">
        <v>287</v>
      </c>
      <c r="G122" s="389" t="s">
        <v>71</v>
      </c>
      <c r="H122" s="389"/>
      <c r="I122" s="389" t="s">
        <v>75</v>
      </c>
      <c r="J122" s="341"/>
      <c r="K122" s="139">
        <v>2</v>
      </c>
      <c r="L122" s="436">
        <v>2</v>
      </c>
      <c r="M122" s="1084"/>
      <c r="N122" s="491"/>
      <c r="O122" s="492"/>
      <c r="P122" s="489"/>
      <c r="Q122" s="489"/>
      <c r="R122" s="44"/>
      <c r="S122" s="44"/>
      <c r="T122" s="44"/>
    </row>
    <row r="123" spans="1:20" s="34" customFormat="1" ht="9.75" customHeight="1" x14ac:dyDescent="0.2">
      <c r="A123" s="975"/>
      <c r="B123" s="1024"/>
      <c r="C123" s="1271"/>
      <c r="D123" s="1332"/>
      <c r="E123" s="1269"/>
      <c r="F123" s="438" t="s">
        <v>289</v>
      </c>
      <c r="G123" s="389" t="s">
        <v>71</v>
      </c>
      <c r="H123" s="389"/>
      <c r="I123" s="389" t="s">
        <v>75</v>
      </c>
      <c r="J123" s="341"/>
      <c r="K123" s="139">
        <v>5</v>
      </c>
      <c r="L123" s="389">
        <v>500</v>
      </c>
      <c r="M123" s="1084"/>
      <c r="N123" s="491"/>
      <c r="O123" s="492"/>
      <c r="P123" s="489"/>
      <c r="Q123" s="489"/>
      <c r="R123" s="44"/>
      <c r="S123" s="44"/>
      <c r="T123" s="44"/>
    </row>
    <row r="124" spans="1:20" s="34" customFormat="1" ht="9.75" customHeight="1" x14ac:dyDescent="0.2">
      <c r="A124" s="975"/>
      <c r="B124" s="1024"/>
      <c r="C124" s="1271"/>
      <c r="D124" s="1332"/>
      <c r="E124" s="1269"/>
      <c r="F124" s="433" t="s">
        <v>178</v>
      </c>
      <c r="G124" s="389" t="s">
        <v>71</v>
      </c>
      <c r="H124" s="389"/>
      <c r="I124" s="389" t="s">
        <v>75</v>
      </c>
      <c r="J124" s="341"/>
      <c r="K124" s="139">
        <v>2</v>
      </c>
      <c r="L124" s="395">
        <v>400</v>
      </c>
      <c r="M124" s="1084"/>
      <c r="N124" s="491"/>
      <c r="O124" s="38"/>
      <c r="P124" s="489"/>
      <c r="Q124" s="489"/>
      <c r="R124" s="44"/>
      <c r="S124" s="44"/>
      <c r="T124" s="44"/>
    </row>
    <row r="125" spans="1:20" s="34" customFormat="1" ht="9.75" customHeight="1" x14ac:dyDescent="0.2">
      <c r="A125" s="975"/>
      <c r="B125" s="1024"/>
      <c r="C125" s="1271"/>
      <c r="D125" s="1332"/>
      <c r="E125" s="1269"/>
      <c r="F125" s="438" t="s">
        <v>177</v>
      </c>
      <c r="G125" s="389" t="s">
        <v>71</v>
      </c>
      <c r="H125" s="389"/>
      <c r="I125" s="389" t="s">
        <v>75</v>
      </c>
      <c r="J125" s="341"/>
      <c r="K125" s="139">
        <v>2</v>
      </c>
      <c r="L125" s="395">
        <v>500</v>
      </c>
      <c r="M125" s="1084"/>
      <c r="N125" s="491"/>
      <c r="O125" s="492"/>
      <c r="P125" s="489"/>
      <c r="Q125" s="489"/>
      <c r="R125" s="44"/>
      <c r="S125" s="44"/>
      <c r="T125" s="44"/>
    </row>
    <row r="126" spans="1:20" s="34" customFormat="1" ht="9.75" customHeight="1" x14ac:dyDescent="0.2">
      <c r="A126" s="975"/>
      <c r="B126" s="1024"/>
      <c r="C126" s="1271"/>
      <c r="D126" s="1332"/>
      <c r="E126" s="1297"/>
      <c r="F126" s="438" t="s">
        <v>330</v>
      </c>
      <c r="G126" s="389" t="s">
        <v>71</v>
      </c>
      <c r="H126" s="389"/>
      <c r="I126" s="389" t="s">
        <v>75</v>
      </c>
      <c r="J126" s="341"/>
      <c r="K126" s="796">
        <v>10</v>
      </c>
      <c r="L126" s="389">
        <v>10</v>
      </c>
      <c r="M126" s="1084"/>
      <c r="N126" s="491"/>
      <c r="O126" s="492"/>
      <c r="P126" s="489"/>
      <c r="Q126" s="489"/>
      <c r="R126" s="44"/>
      <c r="S126" s="44"/>
      <c r="T126" s="44"/>
    </row>
    <row r="127" spans="1:20" s="34" customFormat="1" ht="12" customHeight="1" x14ac:dyDescent="0.2">
      <c r="A127" s="976"/>
      <c r="B127" s="1025"/>
      <c r="C127" s="1272"/>
      <c r="D127" s="1333"/>
      <c r="E127" s="580"/>
      <c r="F127" s="330"/>
      <c r="G127" s="126"/>
      <c r="H127" s="126"/>
      <c r="I127" s="126"/>
      <c r="J127" s="117"/>
      <c r="K127" s="796"/>
      <c r="L127" s="157"/>
      <c r="M127" s="1085"/>
      <c r="N127" s="487"/>
      <c r="O127" s="487"/>
      <c r="P127" s="489"/>
      <c r="Q127" s="489"/>
      <c r="R127" s="44"/>
      <c r="S127" s="44"/>
      <c r="T127" s="44"/>
    </row>
    <row r="128" spans="1:20" s="34" customFormat="1" ht="9.75" customHeight="1" x14ac:dyDescent="0.2">
      <c r="A128" s="974" t="s">
        <v>78</v>
      </c>
      <c r="B128" s="1023" t="s">
        <v>79</v>
      </c>
      <c r="C128" s="1279"/>
      <c r="D128" s="1286"/>
      <c r="E128" s="559"/>
      <c r="F128" s="247"/>
      <c r="G128" s="275"/>
      <c r="H128" s="275"/>
      <c r="I128" s="275"/>
      <c r="J128" s="275"/>
      <c r="K128" s="275"/>
      <c r="L128" s="275"/>
      <c r="M128" s="135"/>
      <c r="N128" s="487"/>
      <c r="O128" s="487"/>
      <c r="P128" s="489"/>
      <c r="Q128" s="489"/>
      <c r="R128" s="44"/>
      <c r="S128" s="44"/>
      <c r="T128" s="44"/>
    </row>
    <row r="129" spans="1:20" s="34" customFormat="1" ht="9.75" customHeight="1" x14ac:dyDescent="0.2">
      <c r="A129" s="975"/>
      <c r="B129" s="1024"/>
      <c r="C129" s="1271"/>
      <c r="D129" s="1284"/>
      <c r="E129" s="557"/>
      <c r="F129" s="263"/>
      <c r="G129" s="265"/>
      <c r="H129" s="265"/>
      <c r="I129" s="265"/>
      <c r="J129" s="265"/>
      <c r="K129" s="265"/>
      <c r="L129" s="265"/>
      <c r="M129" s="265"/>
      <c r="N129" s="491"/>
      <c r="O129" s="490"/>
      <c r="P129" s="489"/>
      <c r="Q129" s="489"/>
      <c r="R129" s="44"/>
      <c r="S129" s="44"/>
      <c r="T129" s="44"/>
    </row>
    <row r="130" spans="1:20" s="34" customFormat="1" ht="9.75" customHeight="1" x14ac:dyDescent="0.2">
      <c r="A130" s="975"/>
      <c r="B130" s="1017"/>
      <c r="C130" s="1271"/>
      <c r="D130" s="1284"/>
      <c r="E130" s="557"/>
      <c r="F130" s="117"/>
      <c r="G130" s="135"/>
      <c r="H130" s="135"/>
      <c r="I130" s="135"/>
      <c r="J130" s="135"/>
      <c r="K130" s="135" t="s">
        <v>328</v>
      </c>
      <c r="L130" s="135"/>
      <c r="M130" s="135"/>
      <c r="N130" s="491"/>
      <c r="O130" s="490"/>
      <c r="P130" s="489"/>
      <c r="Q130" s="489"/>
      <c r="R130" s="44"/>
      <c r="S130" s="44"/>
      <c r="T130" s="44"/>
    </row>
    <row r="131" spans="1:20" s="34" customFormat="1" ht="9.75" customHeight="1" x14ac:dyDescent="0.2">
      <c r="A131" s="975"/>
      <c r="B131" s="1017"/>
      <c r="C131" s="1271"/>
      <c r="D131" s="1284"/>
      <c r="E131" s="557"/>
      <c r="F131" s="117"/>
      <c r="G131" s="135"/>
      <c r="H131" s="135"/>
      <c r="I131" s="135"/>
      <c r="J131" s="135"/>
      <c r="K131" s="135"/>
      <c r="L131" s="135"/>
      <c r="M131" s="135"/>
      <c r="N131" s="491"/>
      <c r="O131" s="490"/>
      <c r="P131" s="489"/>
      <c r="Q131" s="489"/>
      <c r="R131" s="44"/>
      <c r="S131" s="44"/>
      <c r="T131" s="44"/>
    </row>
    <row r="132" spans="1:20" s="34" customFormat="1" ht="9.75" customHeight="1" x14ac:dyDescent="0.2">
      <c r="A132" s="975"/>
      <c r="B132" s="1017"/>
      <c r="C132" s="1271"/>
      <c r="D132" s="1284"/>
      <c r="E132" s="557"/>
      <c r="F132" s="117"/>
      <c r="G132" s="135"/>
      <c r="H132" s="135"/>
      <c r="I132" s="135"/>
      <c r="J132" s="135"/>
      <c r="K132" s="135"/>
      <c r="L132" s="135"/>
      <c r="M132" s="135"/>
      <c r="N132" s="491"/>
      <c r="O132" s="490"/>
      <c r="P132" s="489"/>
      <c r="Q132" s="489"/>
      <c r="R132" s="44"/>
      <c r="S132" s="44"/>
      <c r="T132" s="44"/>
    </row>
    <row r="133" spans="1:20" s="34" customFormat="1" ht="16.5" customHeight="1" x14ac:dyDescent="0.2">
      <c r="A133" s="976"/>
      <c r="B133" s="1025"/>
      <c r="C133" s="1272"/>
      <c r="D133" s="1285"/>
      <c r="E133" s="557"/>
      <c r="F133" s="256"/>
      <c r="G133" s="265"/>
      <c r="H133" s="265"/>
      <c r="I133" s="265"/>
      <c r="J133" s="265"/>
      <c r="K133" s="262"/>
      <c r="L133" s="262"/>
      <c r="M133" s="262"/>
      <c r="N133" s="491"/>
      <c r="O133" s="490"/>
      <c r="P133" s="489"/>
      <c r="Q133" s="489"/>
      <c r="R133" s="44"/>
      <c r="S133" s="44"/>
      <c r="T133" s="44"/>
    </row>
    <row r="134" spans="1:20" s="34" customFormat="1" ht="9.75" customHeight="1" x14ac:dyDescent="0.2">
      <c r="A134" s="974" t="s">
        <v>81</v>
      </c>
      <c r="B134" s="1023" t="s">
        <v>82</v>
      </c>
      <c r="C134" s="1279"/>
      <c r="D134" s="1286">
        <f>E137</f>
        <v>30</v>
      </c>
      <c r="E134" s="822"/>
      <c r="F134" s="369" t="s">
        <v>294</v>
      </c>
      <c r="G134" s="123" t="s">
        <v>60</v>
      </c>
      <c r="H134" s="116"/>
      <c r="I134" s="123" t="s">
        <v>76</v>
      </c>
      <c r="J134" s="116"/>
      <c r="K134" s="124">
        <v>1.2</v>
      </c>
      <c r="L134" s="124">
        <v>10</v>
      </c>
      <c r="M134" s="1323" t="s">
        <v>80</v>
      </c>
      <c r="N134" s="491"/>
      <c r="O134" s="490"/>
      <c r="P134" s="489"/>
      <c r="Q134" s="489"/>
      <c r="R134" s="44"/>
      <c r="S134" s="44"/>
      <c r="T134" s="44"/>
    </row>
    <row r="135" spans="1:20" s="34" customFormat="1" ht="9.75" customHeight="1" x14ac:dyDescent="0.2">
      <c r="A135" s="975"/>
      <c r="B135" s="1024"/>
      <c r="C135" s="1271"/>
      <c r="D135" s="1284"/>
      <c r="E135" s="823"/>
      <c r="F135" s="3" t="s">
        <v>295</v>
      </c>
      <c r="G135" s="117" t="s">
        <v>60</v>
      </c>
      <c r="H135" s="117"/>
      <c r="I135" s="169" t="s">
        <v>76</v>
      </c>
      <c r="J135" s="117"/>
      <c r="K135" s="126">
        <v>0.8</v>
      </c>
      <c r="L135" s="126">
        <v>10</v>
      </c>
      <c r="M135" s="1084"/>
      <c r="N135" s="491"/>
      <c r="O135" s="490"/>
      <c r="P135" s="489"/>
      <c r="Q135" s="489"/>
      <c r="R135" s="44"/>
      <c r="S135" s="44"/>
      <c r="T135" s="44"/>
    </row>
    <row r="136" spans="1:20" s="34" customFormat="1" ht="9.75" customHeight="1" x14ac:dyDescent="0.2">
      <c r="A136" s="975"/>
      <c r="B136" s="1024"/>
      <c r="C136" s="1271"/>
      <c r="D136" s="1284"/>
      <c r="E136" s="823"/>
      <c r="F136" s="23" t="s">
        <v>174</v>
      </c>
      <c r="G136" s="169" t="s">
        <v>60</v>
      </c>
      <c r="H136" s="117"/>
      <c r="I136" s="169" t="s">
        <v>76</v>
      </c>
      <c r="J136" s="117"/>
      <c r="K136" s="126">
        <v>1.1000000000000001</v>
      </c>
      <c r="L136" s="126">
        <v>10</v>
      </c>
      <c r="M136" s="1084"/>
      <c r="N136" s="491"/>
      <c r="O136" s="490"/>
      <c r="P136" s="489"/>
      <c r="Q136" s="489"/>
      <c r="R136" s="44"/>
      <c r="S136" s="44"/>
      <c r="T136" s="44"/>
    </row>
    <row r="137" spans="1:20" s="34" customFormat="1" ht="9.75" customHeight="1" x14ac:dyDescent="0.2">
      <c r="A137" s="975"/>
      <c r="B137" s="1024"/>
      <c r="C137" s="1271"/>
      <c r="D137" s="1284"/>
      <c r="E137" s="823">
        <v>30</v>
      </c>
      <c r="F137" s="23" t="s">
        <v>296</v>
      </c>
      <c r="G137" s="169" t="s">
        <v>60</v>
      </c>
      <c r="H137" s="117"/>
      <c r="I137" s="169" t="s">
        <v>76</v>
      </c>
      <c r="J137" s="117"/>
      <c r="K137" s="126">
        <v>1.2</v>
      </c>
      <c r="L137" s="126">
        <v>10</v>
      </c>
      <c r="M137" s="1084"/>
      <c r="N137" s="487"/>
      <c r="O137" s="487"/>
      <c r="P137" s="489"/>
      <c r="Q137" s="489"/>
      <c r="R137" s="44"/>
      <c r="S137" s="44"/>
      <c r="T137" s="44"/>
    </row>
    <row r="138" spans="1:20" s="34" customFormat="1" ht="9.75" customHeight="1" x14ac:dyDescent="0.2">
      <c r="A138" s="975"/>
      <c r="B138" s="1024"/>
      <c r="C138" s="1271"/>
      <c r="D138" s="1284"/>
      <c r="E138" s="823"/>
      <c r="F138" s="23" t="s">
        <v>83</v>
      </c>
      <c r="G138" s="169" t="s">
        <v>60</v>
      </c>
      <c r="H138" s="117"/>
      <c r="I138" s="117" t="s">
        <v>76</v>
      </c>
      <c r="J138" s="117"/>
      <c r="K138" s="127">
        <v>1.4</v>
      </c>
      <c r="L138" s="126">
        <v>10</v>
      </c>
      <c r="M138" s="1084"/>
      <c r="N138" s="487"/>
      <c r="O138" s="487"/>
      <c r="P138" s="489"/>
      <c r="Q138" s="489"/>
      <c r="R138" s="44"/>
      <c r="S138" s="44"/>
      <c r="T138" s="44"/>
    </row>
    <row r="139" spans="1:20" s="34" customFormat="1" ht="9.75" customHeight="1" x14ac:dyDescent="0.2">
      <c r="A139" s="975"/>
      <c r="B139" s="1024"/>
      <c r="C139" s="1271"/>
      <c r="D139" s="1284"/>
      <c r="E139" s="823"/>
      <c r="F139" s="68" t="s">
        <v>147</v>
      </c>
      <c r="G139" s="117" t="s">
        <v>60</v>
      </c>
      <c r="H139" s="117"/>
      <c r="I139" s="117" t="s">
        <v>76</v>
      </c>
      <c r="J139" s="117"/>
      <c r="K139" s="92">
        <v>1</v>
      </c>
      <c r="L139" s="230">
        <v>50</v>
      </c>
      <c r="M139" s="1085"/>
      <c r="N139" s="485"/>
      <c r="O139" s="485"/>
      <c r="P139" s="489"/>
      <c r="Q139" s="489"/>
      <c r="R139" s="44"/>
      <c r="S139" s="44"/>
      <c r="T139" s="44"/>
    </row>
    <row r="140" spans="1:20" s="34" customFormat="1" ht="9.75" customHeight="1" x14ac:dyDescent="0.2">
      <c r="A140" s="975"/>
      <c r="B140" s="1025"/>
      <c r="C140" s="1272"/>
      <c r="D140" s="1285"/>
      <c r="E140" s="823"/>
      <c r="F140" s="369"/>
      <c r="G140" s="258"/>
      <c r="H140" s="265"/>
      <c r="I140" s="258"/>
      <c r="J140" s="258"/>
      <c r="K140" s="272"/>
      <c r="L140" s="272"/>
      <c r="M140" s="276"/>
      <c r="P140" s="44"/>
      <c r="Q140" s="44"/>
      <c r="R140" s="44"/>
      <c r="S140" s="44"/>
      <c r="T140" s="44"/>
    </row>
    <row r="141" spans="1:20" s="34" customFormat="1" ht="9.75" customHeight="1" x14ac:dyDescent="0.2">
      <c r="A141" s="975"/>
      <c r="B141" s="1023" t="s">
        <v>125</v>
      </c>
      <c r="C141" s="1279"/>
      <c r="D141" s="1286">
        <f>E143</f>
        <v>40</v>
      </c>
      <c r="E141" s="560"/>
      <c r="F141" s="277"/>
      <c r="G141" s="275"/>
      <c r="H141" s="275"/>
      <c r="I141" s="278"/>
      <c r="J141" s="275"/>
      <c r="K141" s="278"/>
      <c r="L141" s="273"/>
      <c r="M141" s="279"/>
      <c r="P141" s="44"/>
      <c r="Q141" s="44"/>
      <c r="R141" s="44"/>
      <c r="S141" s="44"/>
      <c r="T141" s="44"/>
    </row>
    <row r="142" spans="1:20" s="34" customFormat="1" ht="9.75" customHeight="1" x14ac:dyDescent="0.2">
      <c r="A142" s="975"/>
      <c r="B142" s="1024"/>
      <c r="C142" s="1271"/>
      <c r="D142" s="1284"/>
      <c r="E142" s="558"/>
      <c r="F142" s="280" t="s">
        <v>297</v>
      </c>
      <c r="G142" s="135" t="s">
        <v>113</v>
      </c>
      <c r="H142" s="117"/>
      <c r="I142" s="117" t="s">
        <v>85</v>
      </c>
      <c r="J142" s="794"/>
      <c r="K142" s="794">
        <v>15</v>
      </c>
      <c r="L142" s="135">
        <v>200</v>
      </c>
      <c r="M142" s="1032" t="s">
        <v>34</v>
      </c>
      <c r="P142" s="44"/>
      <c r="Q142" s="44"/>
      <c r="R142" s="44"/>
      <c r="S142" s="44"/>
      <c r="T142" s="44"/>
    </row>
    <row r="143" spans="1:20" s="34" customFormat="1" ht="9.75" customHeight="1" x14ac:dyDescent="0.2">
      <c r="A143" s="975"/>
      <c r="B143" s="1024"/>
      <c r="C143" s="1271"/>
      <c r="D143" s="1284"/>
      <c r="E143" s="820">
        <v>40</v>
      </c>
      <c r="F143" s="280" t="s">
        <v>298</v>
      </c>
      <c r="G143" s="135" t="s">
        <v>113</v>
      </c>
      <c r="H143" s="117"/>
      <c r="I143" s="117" t="s">
        <v>85</v>
      </c>
      <c r="J143" s="525"/>
      <c r="K143" s="139">
        <v>10</v>
      </c>
      <c r="L143" s="135">
        <v>10</v>
      </c>
      <c r="M143" s="1058"/>
      <c r="P143" s="44"/>
      <c r="Q143" s="44"/>
      <c r="R143" s="44"/>
      <c r="S143" s="44"/>
      <c r="T143" s="44"/>
    </row>
    <row r="144" spans="1:20" s="34" customFormat="1" ht="9.75" customHeight="1" x14ac:dyDescent="0.2">
      <c r="A144" s="975"/>
      <c r="B144" s="1024"/>
      <c r="C144" s="1271"/>
      <c r="D144" s="1284"/>
      <c r="E144" s="820"/>
      <c r="F144" s="280" t="s">
        <v>299</v>
      </c>
      <c r="G144" s="265" t="s">
        <v>113</v>
      </c>
      <c r="H144" s="117"/>
      <c r="I144" s="117" t="s">
        <v>85</v>
      </c>
      <c r="J144" s="794"/>
      <c r="K144" s="794">
        <v>20</v>
      </c>
      <c r="L144" s="135">
        <v>50</v>
      </c>
      <c r="M144" s="1059"/>
      <c r="P144" s="44"/>
      <c r="Q144" s="44"/>
      <c r="R144" s="44"/>
      <c r="S144" s="44"/>
      <c r="T144" s="44"/>
    </row>
    <row r="145" spans="1:20" s="34" customFormat="1" ht="9.75" customHeight="1" x14ac:dyDescent="0.2">
      <c r="A145" s="975"/>
      <c r="B145" s="1024"/>
      <c r="C145" s="1271"/>
      <c r="D145" s="1284"/>
      <c r="E145" s="825"/>
      <c r="F145" s="772"/>
      <c r="G145" s="772"/>
      <c r="H145" s="772"/>
      <c r="I145" s="772"/>
      <c r="J145" s="772"/>
      <c r="K145" s="772"/>
      <c r="L145" s="117"/>
      <c r="M145" s="282"/>
      <c r="P145" s="44"/>
      <c r="Q145" s="44"/>
      <c r="R145" s="44"/>
      <c r="S145" s="44"/>
      <c r="T145" s="44"/>
    </row>
    <row r="146" spans="1:20" s="34" customFormat="1" ht="9.75" customHeight="1" x14ac:dyDescent="0.2">
      <c r="A146" s="975"/>
      <c r="B146" s="1024"/>
      <c r="C146" s="1271"/>
      <c r="D146" s="1284"/>
      <c r="E146" s="825">
        <v>40</v>
      </c>
      <c r="F146" s="778" t="s">
        <v>164</v>
      </c>
      <c r="G146" s="772" t="s">
        <v>113</v>
      </c>
      <c r="H146" s="772"/>
      <c r="I146" s="772" t="s">
        <v>53</v>
      </c>
      <c r="J146" s="772"/>
      <c r="K146" s="772">
        <v>5</v>
      </c>
      <c r="L146" s="117">
        <v>60</v>
      </c>
      <c r="M146" s="135" t="s">
        <v>34</v>
      </c>
      <c r="P146" s="44"/>
      <c r="Q146" s="44"/>
      <c r="R146" s="44"/>
      <c r="S146" s="44"/>
      <c r="T146" s="44"/>
    </row>
    <row r="147" spans="1:20" s="34" customFormat="1" ht="9.75" customHeight="1" x14ac:dyDescent="0.2">
      <c r="A147" s="976"/>
      <c r="B147" s="1025"/>
      <c r="C147" s="1272"/>
      <c r="D147" s="1285"/>
      <c r="E147" s="587"/>
      <c r="F147" s="62"/>
      <c r="G147" s="66"/>
      <c r="H147" s="265"/>
      <c r="I147" s="63"/>
      <c r="J147" s="64"/>
      <c r="K147" s="63"/>
      <c r="L147" s="64"/>
      <c r="M147" s="66"/>
      <c r="P147" s="44"/>
      <c r="Q147" s="44"/>
      <c r="R147" s="44"/>
      <c r="S147" s="44"/>
      <c r="T147" s="44"/>
    </row>
    <row r="148" spans="1:20" s="34" customFormat="1" ht="9.75" customHeight="1" x14ac:dyDescent="0.2">
      <c r="A148" s="974" t="s">
        <v>86</v>
      </c>
      <c r="B148" s="1023" t="s">
        <v>87</v>
      </c>
      <c r="C148" s="1279"/>
      <c r="D148" s="1286">
        <f>E150</f>
        <v>30</v>
      </c>
      <c r="E148" s="823"/>
      <c r="F148" s="23" t="s">
        <v>309</v>
      </c>
      <c r="G148" s="772" t="s">
        <v>128</v>
      </c>
      <c r="H148" s="116"/>
      <c r="I148" s="794" t="s">
        <v>77</v>
      </c>
      <c r="J148" s="794"/>
      <c r="K148" s="796">
        <v>4.87</v>
      </c>
      <c r="L148" s="795">
        <v>10</v>
      </c>
      <c r="M148" s="1323" t="s">
        <v>80</v>
      </c>
      <c r="P148" s="44"/>
      <c r="Q148" s="44"/>
      <c r="R148" s="44"/>
      <c r="S148" s="44"/>
      <c r="T148" s="44"/>
    </row>
    <row r="149" spans="1:20" s="34" customFormat="1" ht="9.75" customHeight="1" x14ac:dyDescent="0.2">
      <c r="A149" s="975"/>
      <c r="B149" s="1024"/>
      <c r="C149" s="1270"/>
      <c r="D149" s="1287"/>
      <c r="E149" s="823"/>
      <c r="F149" s="23" t="s">
        <v>310</v>
      </c>
      <c r="G149" s="772" t="s">
        <v>128</v>
      </c>
      <c r="H149" s="794"/>
      <c r="I149" s="794" t="s">
        <v>77</v>
      </c>
      <c r="J149" s="794"/>
      <c r="K149" s="796">
        <v>3.38</v>
      </c>
      <c r="L149" s="526">
        <v>3.38</v>
      </c>
      <c r="M149" s="1084"/>
      <c r="P149" s="44"/>
      <c r="Q149" s="44"/>
      <c r="R149" s="44"/>
      <c r="S149" s="44"/>
      <c r="T149" s="44"/>
    </row>
    <row r="150" spans="1:20" s="34" customFormat="1" ht="9.75" customHeight="1" x14ac:dyDescent="0.2">
      <c r="A150" s="975"/>
      <c r="B150" s="1024"/>
      <c r="C150" s="1271"/>
      <c r="D150" s="1284"/>
      <c r="E150" s="823">
        <v>30</v>
      </c>
      <c r="F150" s="23" t="s">
        <v>126</v>
      </c>
      <c r="G150" s="772" t="s">
        <v>128</v>
      </c>
      <c r="H150" s="117"/>
      <c r="I150" s="794" t="s">
        <v>77</v>
      </c>
      <c r="J150" s="137"/>
      <c r="K150" s="526">
        <v>3.8</v>
      </c>
      <c r="L150" s="526">
        <v>3.8</v>
      </c>
      <c r="M150" s="1084"/>
      <c r="P150" s="44"/>
      <c r="Q150" s="44"/>
      <c r="R150" s="44"/>
      <c r="S150" s="44"/>
      <c r="T150" s="44"/>
    </row>
    <row r="151" spans="1:20" s="34" customFormat="1" ht="9.75" customHeight="1" x14ac:dyDescent="0.2">
      <c r="A151" s="975"/>
      <c r="B151" s="1024"/>
      <c r="C151" s="1271"/>
      <c r="D151" s="1284"/>
      <c r="E151" s="823"/>
      <c r="F151" s="23" t="s">
        <v>311</v>
      </c>
      <c r="G151" s="772" t="s">
        <v>128</v>
      </c>
      <c r="H151" s="117"/>
      <c r="I151" s="794" t="s">
        <v>77</v>
      </c>
      <c r="J151" s="117"/>
      <c r="K151" s="796">
        <v>6.61</v>
      </c>
      <c r="L151" s="139">
        <v>10</v>
      </c>
      <c r="M151" s="1084"/>
      <c r="P151" s="44"/>
      <c r="Q151" s="44"/>
      <c r="R151" s="44"/>
      <c r="S151" s="44"/>
      <c r="T151" s="44"/>
    </row>
    <row r="152" spans="1:20" s="34" customFormat="1" ht="9.75" customHeight="1" x14ac:dyDescent="0.2">
      <c r="A152" s="976"/>
      <c r="B152" s="1025"/>
      <c r="C152" s="1272"/>
      <c r="D152" s="1284"/>
      <c r="E152" s="823"/>
      <c r="F152" s="23" t="s">
        <v>127</v>
      </c>
      <c r="G152" s="772" t="s">
        <v>128</v>
      </c>
      <c r="H152" s="798"/>
      <c r="I152" s="794" t="s">
        <v>77</v>
      </c>
      <c r="J152" s="798"/>
      <c r="K152" s="796">
        <v>3.53</v>
      </c>
      <c r="L152" s="796">
        <v>10</v>
      </c>
      <c r="M152" s="1218"/>
      <c r="P152" s="44"/>
      <c r="Q152" s="44"/>
      <c r="R152" s="44"/>
      <c r="S152" s="44"/>
      <c r="T152" s="44"/>
    </row>
    <row r="153" spans="1:20" s="34" customFormat="1" ht="9.75" customHeight="1" x14ac:dyDescent="0.2">
      <c r="A153" s="1207" t="s">
        <v>88</v>
      </c>
      <c r="B153" s="1210" t="s">
        <v>89</v>
      </c>
      <c r="C153" s="1276"/>
      <c r="D153" s="1286">
        <f>E155+E156</f>
        <v>30</v>
      </c>
      <c r="E153" s="819"/>
      <c r="F153" s="197"/>
      <c r="G153" s="173"/>
      <c r="H153" s="769"/>
      <c r="I153" s="116"/>
      <c r="J153" s="123"/>
      <c r="K153" s="116"/>
      <c r="L153" s="116"/>
      <c r="M153" s="1074" t="s">
        <v>80</v>
      </c>
      <c r="P153" s="44"/>
      <c r="Q153" s="44"/>
      <c r="R153" s="44"/>
      <c r="S153" s="44"/>
      <c r="T153" s="44"/>
    </row>
    <row r="154" spans="1:20" s="34" customFormat="1" ht="9.75" customHeight="1" x14ac:dyDescent="0.2">
      <c r="A154" s="1208"/>
      <c r="B154" s="1211"/>
      <c r="C154" s="1277"/>
      <c r="D154" s="1287"/>
      <c r="E154" s="820"/>
      <c r="F154" s="392" t="s">
        <v>300</v>
      </c>
      <c r="G154" s="117" t="s">
        <v>60</v>
      </c>
      <c r="H154" s="769"/>
      <c r="I154" s="117" t="s">
        <v>75</v>
      </c>
      <c r="J154" s="137"/>
      <c r="K154" s="533">
        <v>5.5</v>
      </c>
      <c r="L154" s="395">
        <v>100</v>
      </c>
      <c r="M154" s="1058"/>
      <c r="P154" s="44"/>
      <c r="Q154" s="44"/>
      <c r="R154" s="44"/>
      <c r="S154" s="44"/>
      <c r="T154" s="44"/>
    </row>
    <row r="155" spans="1:20" s="34" customFormat="1" ht="9.75" customHeight="1" x14ac:dyDescent="0.2">
      <c r="A155" s="1208"/>
      <c r="B155" s="1211"/>
      <c r="C155" s="1277"/>
      <c r="D155" s="1284"/>
      <c r="E155" s="820">
        <v>30</v>
      </c>
      <c r="F155" s="119" t="s">
        <v>385</v>
      </c>
      <c r="G155" s="134" t="s">
        <v>60</v>
      </c>
      <c r="H155" s="134"/>
      <c r="I155" s="794" t="s">
        <v>75</v>
      </c>
      <c r="J155" s="135"/>
      <c r="K155" s="139">
        <v>0.43</v>
      </c>
      <c r="L155" s="532">
        <v>0.43</v>
      </c>
      <c r="M155" s="1058"/>
      <c r="P155" s="44"/>
      <c r="Q155" s="44"/>
      <c r="R155" s="44"/>
      <c r="S155" s="44"/>
      <c r="T155" s="44"/>
    </row>
    <row r="156" spans="1:20" s="34" customFormat="1" ht="9.75" customHeight="1" x14ac:dyDescent="0.2">
      <c r="A156" s="1208"/>
      <c r="B156" s="1211"/>
      <c r="C156" s="1277"/>
      <c r="D156" s="1284"/>
      <c r="E156" s="820"/>
      <c r="F156" s="398" t="s">
        <v>253</v>
      </c>
      <c r="G156" s="769" t="s">
        <v>60</v>
      </c>
      <c r="H156" s="769"/>
      <c r="I156" s="794" t="s">
        <v>75</v>
      </c>
      <c r="J156" s="137"/>
      <c r="K156" s="526">
        <v>1.5</v>
      </c>
      <c r="L156" s="531">
        <v>5</v>
      </c>
      <c r="M156" s="1058"/>
      <c r="P156" s="44"/>
      <c r="Q156" s="44"/>
      <c r="R156" s="44"/>
      <c r="S156" s="44"/>
      <c r="T156" s="44"/>
    </row>
    <row r="157" spans="1:20" s="34" customFormat="1" ht="9.75" customHeight="1" x14ac:dyDescent="0.2">
      <c r="A157" s="1208"/>
      <c r="B157" s="1211"/>
      <c r="C157" s="1277"/>
      <c r="D157" s="1284"/>
      <c r="E157" s="820"/>
      <c r="F157" s="381" t="s">
        <v>159</v>
      </c>
      <c r="G157" s="117" t="s">
        <v>60</v>
      </c>
      <c r="H157" s="769"/>
      <c r="I157" s="794" t="s">
        <v>75</v>
      </c>
      <c r="J157" s="137"/>
      <c r="K157" s="796">
        <v>0.47</v>
      </c>
      <c r="L157" s="531">
        <v>5</v>
      </c>
      <c r="M157" s="1058"/>
      <c r="P157" s="44"/>
      <c r="Q157" s="44"/>
      <c r="R157" s="44"/>
      <c r="S157" s="44"/>
      <c r="T157" s="44"/>
    </row>
    <row r="158" spans="1:20" s="34" customFormat="1" ht="9.75" customHeight="1" x14ac:dyDescent="0.2">
      <c r="A158" s="1208"/>
      <c r="B158" s="1211"/>
      <c r="C158" s="1277"/>
      <c r="D158" s="1284"/>
      <c r="E158" s="820"/>
      <c r="F158" s="381" t="s">
        <v>251</v>
      </c>
      <c r="G158" s="117" t="s">
        <v>60</v>
      </c>
      <c r="H158" s="769"/>
      <c r="I158" s="794" t="s">
        <v>75</v>
      </c>
      <c r="J158" s="137"/>
      <c r="K158" s="526">
        <v>1.8</v>
      </c>
      <c r="L158" s="437">
        <v>20</v>
      </c>
      <c r="M158" s="1058"/>
      <c r="P158" s="44"/>
      <c r="Q158" s="44"/>
      <c r="R158" s="44"/>
      <c r="S158" s="44"/>
      <c r="T158" s="44"/>
    </row>
    <row r="159" spans="1:20" s="34" customFormat="1" ht="9.75" customHeight="1" x14ac:dyDescent="0.2">
      <c r="A159" s="1208"/>
      <c r="B159" s="1212"/>
      <c r="C159" s="1278"/>
      <c r="D159" s="1285"/>
      <c r="E159" s="821"/>
      <c r="F159" s="264"/>
      <c r="G159" s="257"/>
      <c r="H159" s="257"/>
      <c r="I159" s="257"/>
      <c r="J159" s="257"/>
      <c r="K159" s="534"/>
      <c r="L159" s="257"/>
      <c r="M159" s="1058"/>
      <c r="P159" s="44"/>
      <c r="Q159" s="44"/>
      <c r="R159" s="44"/>
      <c r="S159" s="44"/>
      <c r="T159" s="44"/>
    </row>
    <row r="160" spans="1:20" s="34" customFormat="1" ht="11.25" customHeight="1" x14ac:dyDescent="0.2">
      <c r="A160" s="1207" t="s">
        <v>90</v>
      </c>
      <c r="B160" s="1210" t="s">
        <v>91</v>
      </c>
      <c r="C160" s="1280"/>
      <c r="D160" s="1283">
        <f>E163</f>
        <v>30</v>
      </c>
      <c r="E160" s="383"/>
      <c r="F160" s="353"/>
      <c r="G160" s="136"/>
      <c r="H160" s="136"/>
      <c r="I160" s="136"/>
      <c r="J160" s="136"/>
      <c r="K160" s="136"/>
      <c r="L160" s="134"/>
      <c r="M160" s="273"/>
      <c r="P160" s="44"/>
      <c r="Q160" s="44"/>
      <c r="R160" s="44"/>
      <c r="S160" s="44"/>
      <c r="T160" s="44"/>
    </row>
    <row r="161" spans="1:20" s="34" customFormat="1" ht="11.25" customHeight="1" x14ac:dyDescent="0.2">
      <c r="A161" s="1208"/>
      <c r="B161" s="1211"/>
      <c r="C161" s="1281"/>
      <c r="D161" s="1284"/>
      <c r="E161" s="384"/>
      <c r="F161" s="118" t="s">
        <v>162</v>
      </c>
      <c r="G161" s="137" t="s">
        <v>71</v>
      </c>
      <c r="H161" s="769"/>
      <c r="I161" s="794" t="s">
        <v>75</v>
      </c>
      <c r="J161" s="333"/>
      <c r="K161" s="529">
        <v>0.12</v>
      </c>
      <c r="L161" s="535">
        <v>2</v>
      </c>
      <c r="M161" s="1083" t="s">
        <v>80</v>
      </c>
      <c r="P161" s="44"/>
      <c r="Q161" s="44"/>
      <c r="R161" s="44"/>
      <c r="S161" s="44"/>
      <c r="T161" s="44"/>
    </row>
    <row r="162" spans="1:20" s="34" customFormat="1" ht="11.25" customHeight="1" x14ac:dyDescent="0.2">
      <c r="A162" s="1208"/>
      <c r="B162" s="1211"/>
      <c r="C162" s="1281"/>
      <c r="D162" s="1284"/>
      <c r="E162" s="384"/>
      <c r="F162" s="119" t="s">
        <v>163</v>
      </c>
      <c r="G162" s="137" t="s">
        <v>71</v>
      </c>
      <c r="H162" s="769"/>
      <c r="I162" s="794" t="s">
        <v>75</v>
      </c>
      <c r="J162" s="23"/>
      <c r="K162" s="529">
        <v>0.11</v>
      </c>
      <c r="L162" s="536">
        <v>0.11</v>
      </c>
      <c r="M162" s="1084"/>
      <c r="P162" s="44"/>
      <c r="Q162" s="44"/>
      <c r="R162" s="44"/>
      <c r="S162" s="44"/>
      <c r="T162" s="44"/>
    </row>
    <row r="163" spans="1:20" s="34" customFormat="1" ht="11.25" customHeight="1" x14ac:dyDescent="0.2">
      <c r="A163" s="1208"/>
      <c r="B163" s="1211"/>
      <c r="C163" s="1281"/>
      <c r="D163" s="1284"/>
      <c r="E163" s="384">
        <v>30</v>
      </c>
      <c r="F163" s="132" t="s">
        <v>160</v>
      </c>
      <c r="G163" s="348" t="s">
        <v>71</v>
      </c>
      <c r="H163" s="768"/>
      <c r="I163" s="794" t="s">
        <v>75</v>
      </c>
      <c r="J163" s="22"/>
      <c r="K163" s="537">
        <v>0.28000000000000003</v>
      </c>
      <c r="L163" s="538">
        <v>6</v>
      </c>
      <c r="M163" s="1084"/>
      <c r="P163" s="44"/>
      <c r="Q163" s="44"/>
      <c r="R163" s="44"/>
      <c r="S163" s="44"/>
      <c r="T163" s="44"/>
    </row>
    <row r="164" spans="1:20" s="34" customFormat="1" ht="11.25" customHeight="1" x14ac:dyDescent="0.2">
      <c r="A164" s="1208"/>
      <c r="B164" s="1211"/>
      <c r="C164" s="1281"/>
      <c r="D164" s="1284"/>
      <c r="E164" s="384"/>
      <c r="F164" s="381" t="s">
        <v>161</v>
      </c>
      <c r="G164" s="399" t="s">
        <v>71</v>
      </c>
      <c r="H164" s="358"/>
      <c r="I164" s="794" t="s">
        <v>75</v>
      </c>
      <c r="J164" s="400"/>
      <c r="K164" s="539">
        <v>0.38</v>
      </c>
      <c r="L164" s="540">
        <v>10</v>
      </c>
      <c r="M164" s="1084"/>
      <c r="P164" s="44"/>
      <c r="Q164" s="44"/>
      <c r="R164" s="44"/>
      <c r="S164" s="44"/>
      <c r="T164" s="44"/>
    </row>
    <row r="165" spans="1:20" s="34" customFormat="1" ht="11.25" customHeight="1" x14ac:dyDescent="0.2">
      <c r="A165" s="1208"/>
      <c r="B165" s="1211"/>
      <c r="C165" s="1281"/>
      <c r="D165" s="1284"/>
      <c r="E165" s="384"/>
      <c r="F165" s="401" t="s">
        <v>252</v>
      </c>
      <c r="G165" s="399" t="s">
        <v>71</v>
      </c>
      <c r="H165" s="358"/>
      <c r="I165" s="794" t="s">
        <v>75</v>
      </c>
      <c r="J165" s="400"/>
      <c r="K165" s="539">
        <v>0.05</v>
      </c>
      <c r="L165" s="541">
        <v>0.05</v>
      </c>
      <c r="M165" s="1085"/>
      <c r="P165" s="44"/>
      <c r="Q165" s="44"/>
      <c r="R165" s="44"/>
      <c r="S165" s="44"/>
      <c r="T165" s="44"/>
    </row>
    <row r="166" spans="1:20" s="34" customFormat="1" ht="11.25" customHeight="1" x14ac:dyDescent="0.2">
      <c r="A166" s="1208"/>
      <c r="B166" s="1211"/>
      <c r="C166" s="1281"/>
      <c r="D166" s="1284"/>
      <c r="E166" s="384"/>
      <c r="F166" s="119"/>
      <c r="G166" s="169"/>
      <c r="H166" s="772"/>
      <c r="I166" s="117"/>
      <c r="J166" s="23"/>
      <c r="K166" s="171"/>
      <c r="L166" s="349"/>
      <c r="M166" s="351"/>
      <c r="P166" s="44"/>
      <c r="Q166" s="44"/>
      <c r="R166" s="44"/>
      <c r="S166" s="44"/>
      <c r="T166" s="44"/>
    </row>
    <row r="167" spans="1:20" s="34" customFormat="1" ht="9" customHeight="1" x14ac:dyDescent="0.2">
      <c r="A167" s="1209"/>
      <c r="B167" s="1212"/>
      <c r="C167" s="1282"/>
      <c r="D167" s="1285"/>
      <c r="E167" s="385"/>
      <c r="F167" s="129"/>
      <c r="G167" s="240"/>
      <c r="H167" s="798"/>
      <c r="I167" s="798"/>
      <c r="J167" s="219"/>
      <c r="K167" s="130"/>
      <c r="L167" s="350"/>
      <c r="M167" s="352"/>
      <c r="P167" s="44"/>
      <c r="Q167" s="44"/>
      <c r="R167" s="44"/>
      <c r="S167" s="44"/>
      <c r="T167" s="44"/>
    </row>
    <row r="168" spans="1:20" s="34" customFormat="1" ht="30" customHeight="1" x14ac:dyDescent="0.2">
      <c r="A168" s="1015" t="s">
        <v>15</v>
      </c>
      <c r="B168" s="1214"/>
      <c r="C168" s="1298" t="s">
        <v>9</v>
      </c>
      <c r="D168" s="1299"/>
      <c r="E168" s="60"/>
      <c r="F168" s="978" t="s">
        <v>16</v>
      </c>
      <c r="G168" s="1007" t="s">
        <v>17</v>
      </c>
      <c r="H168" s="1007" t="s">
        <v>18</v>
      </c>
      <c r="I168" s="1007" t="s">
        <v>19</v>
      </c>
      <c r="J168" s="1007" t="s">
        <v>183</v>
      </c>
      <c r="K168" s="1007" t="s">
        <v>21</v>
      </c>
      <c r="L168" s="1007" t="s">
        <v>376</v>
      </c>
      <c r="M168" s="1161" t="s">
        <v>131</v>
      </c>
      <c r="P168" s="44"/>
      <c r="Q168" s="44"/>
      <c r="R168" s="44"/>
      <c r="S168" s="44"/>
      <c r="T168" s="44"/>
    </row>
    <row r="169" spans="1:20" s="34" customFormat="1" ht="30" customHeight="1" thickBot="1" x14ac:dyDescent="0.25">
      <c r="A169" s="1215"/>
      <c r="B169" s="1216"/>
      <c r="C169" s="827" t="s">
        <v>27</v>
      </c>
      <c r="D169" s="57" t="s">
        <v>14</v>
      </c>
      <c r="E169" s="58"/>
      <c r="F169" s="979"/>
      <c r="G169" s="1007"/>
      <c r="H169" s="1008"/>
      <c r="I169" s="1008"/>
      <c r="J169" s="1008"/>
      <c r="K169" s="1008"/>
      <c r="L169" s="1008"/>
      <c r="M169" s="1102"/>
      <c r="P169" s="44"/>
      <c r="Q169" s="44"/>
      <c r="R169" s="44"/>
      <c r="S169" s="44"/>
      <c r="T169" s="44"/>
    </row>
    <row r="170" spans="1:20" s="34" customFormat="1" ht="21" customHeight="1" thickBot="1" x14ac:dyDescent="0.25">
      <c r="A170" s="1288" t="s">
        <v>93</v>
      </c>
      <c r="B170" s="1289"/>
      <c r="C170" s="486" t="s">
        <v>130</v>
      </c>
      <c r="D170" s="382"/>
      <c r="E170" s="829">
        <f>D171+D218</f>
        <v>40</v>
      </c>
      <c r="F170" s="283"/>
      <c r="G170" s="818"/>
      <c r="H170" s="1290"/>
      <c r="I170" s="1290"/>
      <c r="J170" s="1290"/>
      <c r="K170" s="1290"/>
      <c r="L170" s="1290"/>
      <c r="M170" s="1291"/>
      <c r="P170" s="44"/>
      <c r="Q170" s="44"/>
      <c r="R170" s="44"/>
      <c r="S170" s="44"/>
      <c r="T170" s="44"/>
    </row>
    <row r="171" spans="1:20" s="34" customFormat="1" ht="9.75" customHeight="1" x14ac:dyDescent="0.2">
      <c r="A171" s="974" t="s">
        <v>94</v>
      </c>
      <c r="B171" s="1023" t="s">
        <v>95</v>
      </c>
      <c r="C171" s="1270"/>
      <c r="D171" s="1292">
        <v>20</v>
      </c>
      <c r="E171" s="1294">
        <v>20</v>
      </c>
      <c r="F171" s="778" t="s">
        <v>96</v>
      </c>
      <c r="G171" s="135" t="s">
        <v>113</v>
      </c>
      <c r="H171" s="117" t="s">
        <v>85</v>
      </c>
      <c r="I171" s="117" t="s">
        <v>405</v>
      </c>
      <c r="J171" s="126">
        <v>10</v>
      </c>
      <c r="K171" s="126" t="s">
        <v>384</v>
      </c>
      <c r="L171" s="126">
        <v>25</v>
      </c>
      <c r="M171" s="1074" t="s">
        <v>34</v>
      </c>
      <c r="P171" s="44"/>
      <c r="Q171" s="44"/>
      <c r="R171" s="44"/>
      <c r="S171" s="44"/>
      <c r="T171" s="44"/>
    </row>
    <row r="172" spans="1:20" s="34" customFormat="1" ht="9.75" customHeight="1" x14ac:dyDescent="0.2">
      <c r="A172" s="975"/>
      <c r="B172" s="1024"/>
      <c r="C172" s="1271"/>
      <c r="D172" s="1269"/>
      <c r="E172" s="1295"/>
      <c r="F172" s="778" t="s">
        <v>326</v>
      </c>
      <c r="G172" s="135" t="s">
        <v>113</v>
      </c>
      <c r="H172" s="117" t="s">
        <v>85</v>
      </c>
      <c r="I172" s="117" t="s">
        <v>405</v>
      </c>
      <c r="J172" s="126">
        <v>10</v>
      </c>
      <c r="K172" s="126" t="s">
        <v>384</v>
      </c>
      <c r="L172" s="126">
        <v>25</v>
      </c>
      <c r="M172" s="1058"/>
      <c r="P172" s="44"/>
      <c r="Q172" s="44"/>
      <c r="R172" s="44"/>
      <c r="S172" s="44"/>
      <c r="T172" s="44"/>
    </row>
    <row r="173" spans="1:20" s="34" customFormat="1" ht="9.75" customHeight="1" x14ac:dyDescent="0.2">
      <c r="A173" s="975"/>
      <c r="B173" s="1024"/>
      <c r="C173" s="1271"/>
      <c r="D173" s="1269"/>
      <c r="E173" s="1295"/>
      <c r="F173" s="778" t="s">
        <v>176</v>
      </c>
      <c r="G173" s="135" t="s">
        <v>113</v>
      </c>
      <c r="H173" s="117" t="s">
        <v>85</v>
      </c>
      <c r="I173" s="117" t="s">
        <v>405</v>
      </c>
      <c r="J173" s="126">
        <v>10</v>
      </c>
      <c r="K173" s="126" t="s">
        <v>384</v>
      </c>
      <c r="L173" s="126">
        <v>25</v>
      </c>
      <c r="M173" s="1058"/>
      <c r="P173" s="44"/>
      <c r="Q173" s="44"/>
      <c r="R173" s="44"/>
      <c r="S173" s="44"/>
      <c r="T173" s="44"/>
    </row>
    <row r="174" spans="1:20" s="34" customFormat="1" ht="9.75" customHeight="1" x14ac:dyDescent="0.2">
      <c r="A174" s="975"/>
      <c r="B174" s="1024"/>
      <c r="C174" s="1271"/>
      <c r="D174" s="1269"/>
      <c r="E174" s="1295"/>
      <c r="F174" s="778" t="s">
        <v>316</v>
      </c>
      <c r="G174" s="135" t="s">
        <v>113</v>
      </c>
      <c r="H174" s="117" t="s">
        <v>85</v>
      </c>
      <c r="I174" s="117" t="s">
        <v>405</v>
      </c>
      <c r="J174" s="126">
        <v>10</v>
      </c>
      <c r="K174" s="126" t="s">
        <v>384</v>
      </c>
      <c r="L174" s="126">
        <v>10</v>
      </c>
      <c r="M174" s="1058"/>
      <c r="P174" s="44"/>
      <c r="Q174" s="44"/>
      <c r="R174" s="44"/>
      <c r="S174" s="44"/>
      <c r="T174" s="44"/>
    </row>
    <row r="175" spans="1:20" s="34" customFormat="1" ht="9.75" customHeight="1" x14ac:dyDescent="0.2">
      <c r="A175" s="975"/>
      <c r="B175" s="1017"/>
      <c r="C175" s="1271"/>
      <c r="D175" s="1269"/>
      <c r="E175" s="1295"/>
      <c r="F175" s="778" t="s">
        <v>98</v>
      </c>
      <c r="G175" s="135" t="s">
        <v>113</v>
      </c>
      <c r="H175" s="117" t="s">
        <v>85</v>
      </c>
      <c r="I175" s="117" t="s">
        <v>405</v>
      </c>
      <c r="J175" s="126">
        <v>5</v>
      </c>
      <c r="K175" s="126" t="s">
        <v>384</v>
      </c>
      <c r="L175" s="166">
        <v>200</v>
      </c>
      <c r="M175" s="1058"/>
      <c r="P175" s="44"/>
      <c r="Q175" s="44"/>
      <c r="R175" s="44"/>
      <c r="S175" s="44"/>
      <c r="T175" s="44"/>
    </row>
    <row r="176" spans="1:20" s="34" customFormat="1" ht="9.75" customHeight="1" x14ac:dyDescent="0.2">
      <c r="A176" s="975"/>
      <c r="B176" s="1017"/>
      <c r="C176" s="1271"/>
      <c r="D176" s="1269"/>
      <c r="E176" s="1295"/>
      <c r="F176" s="778" t="s">
        <v>317</v>
      </c>
      <c r="G176" s="135" t="s">
        <v>113</v>
      </c>
      <c r="H176" s="117" t="s">
        <v>85</v>
      </c>
      <c r="I176" s="117" t="s">
        <v>405</v>
      </c>
      <c r="J176" s="126">
        <v>10</v>
      </c>
      <c r="K176" s="126" t="s">
        <v>384</v>
      </c>
      <c r="L176" s="166">
        <v>1000</v>
      </c>
      <c r="M176" s="1058"/>
      <c r="P176" s="44"/>
      <c r="Q176" s="44"/>
      <c r="R176" s="44"/>
      <c r="S176" s="44"/>
      <c r="T176" s="44"/>
    </row>
    <row r="177" spans="1:20" s="34" customFormat="1" ht="9.75" customHeight="1" x14ac:dyDescent="0.2">
      <c r="A177" s="975"/>
      <c r="B177" s="1017"/>
      <c r="C177" s="1271"/>
      <c r="D177" s="1269"/>
      <c r="E177" s="1295"/>
      <c r="F177" s="778" t="s">
        <v>99</v>
      </c>
      <c r="G177" s="135" t="s">
        <v>113</v>
      </c>
      <c r="H177" s="117" t="s">
        <v>85</v>
      </c>
      <c r="I177" s="117" t="s">
        <v>405</v>
      </c>
      <c r="J177" s="126">
        <v>10</v>
      </c>
      <c r="K177" s="126" t="s">
        <v>384</v>
      </c>
      <c r="L177" s="166">
        <v>200</v>
      </c>
      <c r="M177" s="1058"/>
      <c r="P177" s="44"/>
      <c r="Q177" s="44"/>
      <c r="R177" s="44"/>
      <c r="S177" s="44"/>
      <c r="T177" s="44"/>
    </row>
    <row r="178" spans="1:20" s="34" customFormat="1" ht="9.75" customHeight="1" x14ac:dyDescent="0.2">
      <c r="A178" s="975"/>
      <c r="B178" s="1017"/>
      <c r="C178" s="1271"/>
      <c r="D178" s="1269"/>
      <c r="E178" s="1295"/>
      <c r="F178" s="778" t="s">
        <v>100</v>
      </c>
      <c r="G178" s="135" t="s">
        <v>113</v>
      </c>
      <c r="H178" s="117" t="s">
        <v>85</v>
      </c>
      <c r="I178" s="117" t="s">
        <v>405</v>
      </c>
      <c r="J178" s="126">
        <v>10</v>
      </c>
      <c r="K178" s="126" t="s">
        <v>384</v>
      </c>
      <c r="L178" s="166">
        <v>50</v>
      </c>
      <c r="M178" s="1058"/>
      <c r="P178" s="44"/>
      <c r="Q178" s="44"/>
      <c r="R178" s="44"/>
      <c r="S178" s="44"/>
      <c r="T178" s="44"/>
    </row>
    <row r="179" spans="1:20" s="34" customFormat="1" ht="9.75" customHeight="1" x14ac:dyDescent="0.2">
      <c r="A179" s="975"/>
      <c r="B179" s="1017"/>
      <c r="C179" s="1271"/>
      <c r="D179" s="1269"/>
      <c r="E179" s="1295"/>
      <c r="F179" s="778" t="s">
        <v>318</v>
      </c>
      <c r="G179" s="135" t="s">
        <v>113</v>
      </c>
      <c r="H179" s="117" t="s">
        <v>85</v>
      </c>
      <c r="I179" s="117" t="s">
        <v>405</v>
      </c>
      <c r="J179" s="126">
        <v>10</v>
      </c>
      <c r="K179" s="126" t="s">
        <v>384</v>
      </c>
      <c r="L179" s="166">
        <v>200</v>
      </c>
      <c r="M179" s="1058"/>
      <c r="P179" s="44"/>
      <c r="Q179" s="44"/>
      <c r="R179" s="44"/>
      <c r="S179" s="44"/>
      <c r="T179" s="44"/>
    </row>
    <row r="180" spans="1:20" s="34" customFormat="1" ht="9.75" customHeight="1" x14ac:dyDescent="0.2">
      <c r="A180" s="975"/>
      <c r="B180" s="1017"/>
      <c r="C180" s="1271"/>
      <c r="D180" s="1269"/>
      <c r="E180" s="1295"/>
      <c r="F180" s="778" t="s">
        <v>319</v>
      </c>
      <c r="G180" s="135" t="s">
        <v>113</v>
      </c>
      <c r="H180" s="117" t="s">
        <v>85</v>
      </c>
      <c r="I180" s="117" t="s">
        <v>405</v>
      </c>
      <c r="J180" s="126">
        <v>10</v>
      </c>
      <c r="K180" s="126" t="s">
        <v>384</v>
      </c>
      <c r="L180" s="166">
        <v>200</v>
      </c>
      <c r="M180" s="1058"/>
      <c r="P180" s="44"/>
      <c r="Q180" s="44"/>
      <c r="R180" s="44"/>
      <c r="S180" s="44"/>
      <c r="T180" s="44"/>
    </row>
    <row r="181" spans="1:20" s="34" customFormat="1" ht="9.75" customHeight="1" x14ac:dyDescent="0.2">
      <c r="A181" s="975"/>
      <c r="B181" s="1017"/>
      <c r="C181" s="1271"/>
      <c r="D181" s="1269"/>
      <c r="E181" s="1295"/>
      <c r="F181" s="778" t="s">
        <v>102</v>
      </c>
      <c r="G181" s="135" t="s">
        <v>113</v>
      </c>
      <c r="H181" s="117" t="s">
        <v>85</v>
      </c>
      <c r="I181" s="117" t="s">
        <v>405</v>
      </c>
      <c r="J181" s="126">
        <v>10</v>
      </c>
      <c r="K181" s="126" t="s">
        <v>384</v>
      </c>
      <c r="L181" s="166">
        <v>50</v>
      </c>
      <c r="M181" s="1058"/>
      <c r="P181" s="44"/>
      <c r="Q181" s="44"/>
      <c r="R181" s="44"/>
      <c r="S181" s="44"/>
      <c r="T181" s="44"/>
    </row>
    <row r="182" spans="1:20" s="34" customFormat="1" ht="9.75" customHeight="1" x14ac:dyDescent="0.2">
      <c r="A182" s="975"/>
      <c r="B182" s="1017"/>
      <c r="C182" s="1271"/>
      <c r="D182" s="1269"/>
      <c r="E182" s="1295"/>
      <c r="F182" s="778" t="s">
        <v>324</v>
      </c>
      <c r="G182" s="135" t="s">
        <v>113</v>
      </c>
      <c r="H182" s="117" t="s">
        <v>85</v>
      </c>
      <c r="I182" s="117" t="s">
        <v>405</v>
      </c>
      <c r="J182" s="126">
        <v>10</v>
      </c>
      <c r="K182" s="126" t="s">
        <v>384</v>
      </c>
      <c r="L182" s="166">
        <v>50</v>
      </c>
      <c r="M182" s="1058"/>
      <c r="P182" s="44"/>
      <c r="Q182" s="44"/>
      <c r="R182" s="44"/>
      <c r="S182" s="44"/>
      <c r="T182" s="44"/>
    </row>
    <row r="183" spans="1:20" s="34" customFormat="1" ht="9.75" customHeight="1" x14ac:dyDescent="0.2">
      <c r="A183" s="975"/>
      <c r="B183" s="1017"/>
      <c r="C183" s="1271"/>
      <c r="D183" s="1269"/>
      <c r="E183" s="1295"/>
      <c r="F183" s="778" t="s">
        <v>320</v>
      </c>
      <c r="G183" s="135" t="s">
        <v>113</v>
      </c>
      <c r="H183" s="117" t="s">
        <v>85</v>
      </c>
      <c r="I183" s="117" t="s">
        <v>405</v>
      </c>
      <c r="J183" s="126">
        <v>10</v>
      </c>
      <c r="K183" s="126" t="s">
        <v>384</v>
      </c>
      <c r="L183" s="166">
        <v>50</v>
      </c>
      <c r="M183" s="1058"/>
      <c r="P183" s="44"/>
      <c r="Q183" s="44"/>
      <c r="R183" s="44"/>
      <c r="S183" s="44"/>
      <c r="T183" s="44"/>
    </row>
    <row r="184" spans="1:20" s="34" customFormat="1" ht="9.75" customHeight="1" x14ac:dyDescent="0.2">
      <c r="A184" s="975"/>
      <c r="B184" s="1017"/>
      <c r="C184" s="1271"/>
      <c r="D184" s="1269"/>
      <c r="E184" s="1295"/>
      <c r="F184" s="778" t="s">
        <v>103</v>
      </c>
      <c r="G184" s="135" t="s">
        <v>113</v>
      </c>
      <c r="H184" s="117" t="s">
        <v>85</v>
      </c>
      <c r="I184" s="117" t="s">
        <v>405</v>
      </c>
      <c r="J184" s="126">
        <v>50</v>
      </c>
      <c r="K184" s="126" t="s">
        <v>384</v>
      </c>
      <c r="L184" s="166">
        <v>200</v>
      </c>
      <c r="M184" s="1058"/>
      <c r="P184" s="44"/>
      <c r="Q184" s="44"/>
      <c r="R184" s="44"/>
      <c r="S184" s="44"/>
      <c r="T184" s="44"/>
    </row>
    <row r="185" spans="1:20" s="34" customFormat="1" ht="9.75" customHeight="1" x14ac:dyDescent="0.2">
      <c r="A185" s="975"/>
      <c r="B185" s="1017"/>
      <c r="C185" s="1271"/>
      <c r="D185" s="1269"/>
      <c r="E185" s="1295"/>
      <c r="F185" s="778" t="s">
        <v>104</v>
      </c>
      <c r="G185" s="135" t="s">
        <v>113</v>
      </c>
      <c r="H185" s="117" t="s">
        <v>85</v>
      </c>
      <c r="I185" s="117" t="s">
        <v>405</v>
      </c>
      <c r="J185" s="126">
        <v>50</v>
      </c>
      <c r="K185" s="126" t="s">
        <v>384</v>
      </c>
      <c r="L185" s="166">
        <v>200</v>
      </c>
      <c r="M185" s="1058"/>
      <c r="P185" s="44"/>
      <c r="Q185" s="44"/>
      <c r="R185" s="44"/>
      <c r="S185" s="44"/>
      <c r="T185" s="44"/>
    </row>
    <row r="186" spans="1:20" s="34" customFormat="1" ht="9.75" customHeight="1" x14ac:dyDescent="0.2">
      <c r="A186" s="975"/>
      <c r="B186" s="1024"/>
      <c r="C186" s="1271"/>
      <c r="D186" s="1269"/>
      <c r="E186" s="1295"/>
      <c r="F186" s="778" t="s">
        <v>105</v>
      </c>
      <c r="G186" s="135" t="s">
        <v>113</v>
      </c>
      <c r="H186" s="117" t="s">
        <v>85</v>
      </c>
      <c r="I186" s="117" t="s">
        <v>405</v>
      </c>
      <c r="J186" s="126">
        <v>50</v>
      </c>
      <c r="K186" s="126" t="s">
        <v>384</v>
      </c>
      <c r="L186" s="166">
        <v>200</v>
      </c>
      <c r="M186" s="1058"/>
      <c r="P186" s="44"/>
      <c r="Q186" s="44"/>
      <c r="R186" s="44"/>
      <c r="S186" s="44"/>
      <c r="T186" s="44"/>
    </row>
    <row r="187" spans="1:20" s="34" customFormat="1" ht="9.75" customHeight="1" x14ac:dyDescent="0.2">
      <c r="A187" s="975"/>
      <c r="B187" s="1024"/>
      <c r="C187" s="1271"/>
      <c r="D187" s="1269"/>
      <c r="E187" s="1295"/>
      <c r="F187" s="778" t="s">
        <v>106</v>
      </c>
      <c r="G187" s="135" t="s">
        <v>113</v>
      </c>
      <c r="H187" s="117" t="s">
        <v>85</v>
      </c>
      <c r="I187" s="117" t="s">
        <v>405</v>
      </c>
      <c r="J187" s="126">
        <v>50</v>
      </c>
      <c r="K187" s="126" t="s">
        <v>384</v>
      </c>
      <c r="L187" s="166">
        <v>200</v>
      </c>
      <c r="M187" s="1058"/>
      <c r="P187" s="44"/>
      <c r="Q187" s="44"/>
      <c r="R187" s="44"/>
      <c r="S187" s="44"/>
      <c r="T187" s="44"/>
    </row>
    <row r="188" spans="1:20" s="34" customFormat="1" ht="9.75" customHeight="1" x14ac:dyDescent="0.2">
      <c r="A188" s="975"/>
      <c r="B188" s="1024"/>
      <c r="C188" s="1271"/>
      <c r="D188" s="1269"/>
      <c r="E188" s="1295"/>
      <c r="F188" s="778" t="s">
        <v>107</v>
      </c>
      <c r="G188" s="135" t="s">
        <v>113</v>
      </c>
      <c r="H188" s="117" t="s">
        <v>85</v>
      </c>
      <c r="I188" s="117" t="s">
        <v>405</v>
      </c>
      <c r="J188" s="126">
        <v>50</v>
      </c>
      <c r="K188" s="126" t="s">
        <v>384</v>
      </c>
      <c r="L188" s="166">
        <v>200</v>
      </c>
      <c r="M188" s="1058"/>
      <c r="P188" s="44"/>
      <c r="Q188" s="44"/>
      <c r="R188" s="44"/>
      <c r="S188" s="44"/>
      <c r="T188" s="44"/>
    </row>
    <row r="189" spans="1:20" s="34" customFormat="1" ht="9.75" customHeight="1" x14ac:dyDescent="0.2">
      <c r="A189" s="975"/>
      <c r="B189" s="1024"/>
      <c r="C189" s="1271"/>
      <c r="D189" s="1269"/>
      <c r="E189" s="1295"/>
      <c r="F189" s="778" t="s">
        <v>108</v>
      </c>
      <c r="G189" s="135" t="s">
        <v>113</v>
      </c>
      <c r="H189" s="117" t="s">
        <v>85</v>
      </c>
      <c r="I189" s="117" t="s">
        <v>405</v>
      </c>
      <c r="J189" s="126">
        <v>50</v>
      </c>
      <c r="K189" s="126" t="s">
        <v>384</v>
      </c>
      <c r="L189" s="166">
        <v>200</v>
      </c>
      <c r="M189" s="1058"/>
      <c r="P189" s="44"/>
      <c r="Q189" s="44"/>
      <c r="R189" s="44"/>
      <c r="S189" s="44"/>
      <c r="T189" s="44"/>
    </row>
    <row r="190" spans="1:20" s="34" customFormat="1" ht="9.75" customHeight="1" x14ac:dyDescent="0.2">
      <c r="A190" s="975"/>
      <c r="B190" s="1024"/>
      <c r="C190" s="1271"/>
      <c r="D190" s="1269"/>
      <c r="E190" s="1295"/>
      <c r="F190" s="778" t="s">
        <v>109</v>
      </c>
      <c r="G190" s="135" t="s">
        <v>113</v>
      </c>
      <c r="H190" s="117" t="s">
        <v>85</v>
      </c>
      <c r="I190" s="117" t="s">
        <v>405</v>
      </c>
      <c r="J190" s="126">
        <v>50</v>
      </c>
      <c r="K190" s="126" t="s">
        <v>384</v>
      </c>
      <c r="L190" s="166">
        <v>200</v>
      </c>
      <c r="M190" s="1059"/>
      <c r="P190" s="44"/>
      <c r="Q190" s="44"/>
      <c r="R190" s="44"/>
      <c r="S190" s="44"/>
      <c r="T190" s="44"/>
    </row>
    <row r="191" spans="1:20" s="34" customFormat="1" ht="9.75" customHeight="1" x14ac:dyDescent="0.2">
      <c r="A191" s="975"/>
      <c r="B191" s="1024"/>
      <c r="C191" s="1271"/>
      <c r="D191" s="1269"/>
      <c r="E191" s="1295"/>
      <c r="F191" s="239"/>
      <c r="G191" s="135"/>
      <c r="H191" s="135"/>
      <c r="I191" s="135"/>
      <c r="J191" s="135"/>
      <c r="K191" s="135"/>
      <c r="L191" s="166"/>
      <c r="M191" s="136"/>
      <c r="P191" s="44"/>
      <c r="Q191" s="44"/>
      <c r="R191" s="44"/>
      <c r="S191" s="44"/>
      <c r="T191" s="44"/>
    </row>
    <row r="192" spans="1:20" s="34" customFormat="1" ht="9" customHeight="1" x14ac:dyDescent="0.2">
      <c r="A192" s="975"/>
      <c r="B192" s="1024"/>
      <c r="C192" s="1271"/>
      <c r="D192" s="1269"/>
      <c r="E192" s="1295"/>
      <c r="F192" s="239"/>
      <c r="G192" s="135"/>
      <c r="H192" s="135"/>
      <c r="I192" s="135"/>
      <c r="J192" s="135"/>
      <c r="K192" s="135"/>
      <c r="L192" s="166"/>
      <c r="M192" s="135"/>
      <c r="P192" s="44"/>
      <c r="Q192" s="44"/>
      <c r="R192" s="44"/>
      <c r="S192" s="44"/>
      <c r="T192" s="44"/>
    </row>
    <row r="193" spans="1:20" s="34" customFormat="1" ht="9.75" hidden="1" customHeight="1" x14ac:dyDescent="0.2">
      <c r="A193" s="975"/>
      <c r="B193" s="1024"/>
      <c r="C193" s="1271"/>
      <c r="D193" s="1269"/>
      <c r="E193" s="1295"/>
      <c r="F193" s="284"/>
      <c r="G193" s="136"/>
      <c r="H193" s="136"/>
      <c r="I193" s="136"/>
      <c r="J193" s="136"/>
      <c r="K193" s="136"/>
      <c r="L193" s="136"/>
      <c r="M193" s="136"/>
      <c r="P193" s="44"/>
      <c r="Q193" s="44"/>
      <c r="R193" s="44"/>
      <c r="S193" s="44"/>
      <c r="T193" s="44"/>
    </row>
    <row r="194" spans="1:20" s="34" customFormat="1" ht="9.75" customHeight="1" x14ac:dyDescent="0.2">
      <c r="A194" s="976"/>
      <c r="B194" s="1025"/>
      <c r="C194" s="1272"/>
      <c r="D194" s="1269"/>
      <c r="E194" s="1295"/>
      <c r="F194" s="255"/>
      <c r="G194" s="258"/>
      <c r="H194" s="258"/>
      <c r="I194" s="258"/>
      <c r="J194" s="258"/>
      <c r="K194" s="258"/>
      <c r="L194" s="258"/>
      <c r="M194" s="258"/>
      <c r="P194" s="44"/>
      <c r="Q194" s="44"/>
      <c r="R194" s="44"/>
      <c r="S194" s="44"/>
      <c r="T194" s="44"/>
    </row>
    <row r="195" spans="1:20" s="34" customFormat="1" ht="9.75" customHeight="1" x14ac:dyDescent="0.2">
      <c r="A195" s="974" t="s">
        <v>110</v>
      </c>
      <c r="B195" s="1023" t="s">
        <v>111</v>
      </c>
      <c r="C195" s="1279"/>
      <c r="D195" s="1269"/>
      <c r="E195" s="1295"/>
      <c r="F195" s="285"/>
      <c r="G195" s="275"/>
      <c r="H195" s="275"/>
      <c r="I195" s="275"/>
      <c r="J195" s="275"/>
      <c r="K195" s="275"/>
      <c r="L195" s="275"/>
      <c r="M195" s="275"/>
      <c r="P195" s="44"/>
      <c r="Q195" s="44"/>
      <c r="R195" s="44"/>
      <c r="S195" s="44"/>
      <c r="T195" s="44"/>
    </row>
    <row r="196" spans="1:20" s="34" customFormat="1" ht="9.75" customHeight="1" x14ac:dyDescent="0.2">
      <c r="A196" s="975"/>
      <c r="B196" s="1024"/>
      <c r="C196" s="1271"/>
      <c r="D196" s="1269"/>
      <c r="E196" s="1295"/>
      <c r="F196" s="187" t="s">
        <v>165</v>
      </c>
      <c r="G196" s="169" t="s">
        <v>113</v>
      </c>
      <c r="H196" s="772"/>
      <c r="I196" s="117" t="s">
        <v>53</v>
      </c>
      <c r="J196" s="773"/>
      <c r="K196" s="126">
        <v>0.5</v>
      </c>
      <c r="L196" s="126">
        <v>10</v>
      </c>
      <c r="M196" s="1032" t="s">
        <v>34</v>
      </c>
      <c r="P196" s="44"/>
      <c r="Q196" s="44"/>
      <c r="R196" s="44"/>
      <c r="S196" s="44"/>
      <c r="T196" s="44"/>
    </row>
    <row r="197" spans="1:20" s="34" customFormat="1" ht="9.75" customHeight="1" x14ac:dyDescent="0.2">
      <c r="A197" s="975"/>
      <c r="B197" s="1024"/>
      <c r="C197" s="1271"/>
      <c r="D197" s="1269"/>
      <c r="E197" s="1295"/>
      <c r="F197" s="188" t="s">
        <v>112</v>
      </c>
      <c r="G197" s="169" t="s">
        <v>113</v>
      </c>
      <c r="H197" s="772"/>
      <c r="I197" s="117" t="s">
        <v>53</v>
      </c>
      <c r="J197" s="773"/>
      <c r="K197" s="126">
        <v>5</v>
      </c>
      <c r="L197" s="126">
        <v>10</v>
      </c>
      <c r="M197" s="1058"/>
      <c r="P197" s="44"/>
      <c r="Q197" s="44"/>
      <c r="R197" s="44"/>
      <c r="S197" s="44"/>
      <c r="T197" s="44"/>
    </row>
    <row r="198" spans="1:20" s="34" customFormat="1" ht="9.75" customHeight="1" x14ac:dyDescent="0.2">
      <c r="A198" s="975"/>
      <c r="B198" s="1024"/>
      <c r="C198" s="1271"/>
      <c r="D198" s="1269"/>
      <c r="E198" s="1295"/>
      <c r="F198" s="187" t="s">
        <v>312</v>
      </c>
      <c r="G198" s="169" t="s">
        <v>113</v>
      </c>
      <c r="H198" s="772"/>
      <c r="I198" s="117" t="s">
        <v>53</v>
      </c>
      <c r="J198" s="773"/>
      <c r="K198" s="126">
        <v>5</v>
      </c>
      <c r="L198" s="126">
        <v>10</v>
      </c>
      <c r="M198" s="1058"/>
      <c r="P198" s="44"/>
      <c r="Q198" s="44"/>
      <c r="R198" s="44"/>
      <c r="S198" s="44"/>
      <c r="T198" s="44"/>
    </row>
    <row r="199" spans="1:20" s="34" customFormat="1" ht="9.75" customHeight="1" x14ac:dyDescent="0.2">
      <c r="A199" s="975"/>
      <c r="B199" s="1024"/>
      <c r="C199" s="1271"/>
      <c r="D199" s="1269"/>
      <c r="E199" s="1295"/>
      <c r="F199" s="188" t="s">
        <v>314</v>
      </c>
      <c r="G199" s="169" t="s">
        <v>113</v>
      </c>
      <c r="H199" s="772"/>
      <c r="I199" s="117" t="s">
        <v>53</v>
      </c>
      <c r="J199" s="773"/>
      <c r="K199" s="126">
        <v>15</v>
      </c>
      <c r="L199" s="126">
        <v>15</v>
      </c>
      <c r="M199" s="1058"/>
      <c r="P199" s="44"/>
      <c r="Q199" s="44"/>
      <c r="R199" s="44"/>
      <c r="S199" s="44"/>
      <c r="T199" s="44"/>
    </row>
    <row r="200" spans="1:20" s="34" customFormat="1" ht="9.75" customHeight="1" x14ac:dyDescent="0.2">
      <c r="A200" s="975"/>
      <c r="B200" s="1024"/>
      <c r="C200" s="1271"/>
      <c r="D200" s="1269"/>
      <c r="E200" s="1295"/>
      <c r="F200" s="189" t="s">
        <v>327</v>
      </c>
      <c r="G200" s="169" t="s">
        <v>113</v>
      </c>
      <c r="H200" s="772"/>
      <c r="I200" s="117" t="s">
        <v>53</v>
      </c>
      <c r="J200" s="773"/>
      <c r="K200" s="126">
        <v>15</v>
      </c>
      <c r="L200" s="126">
        <v>50</v>
      </c>
      <c r="M200" s="1058"/>
      <c r="P200" s="44"/>
      <c r="Q200" s="44"/>
      <c r="R200" s="44"/>
      <c r="S200" s="44"/>
      <c r="T200" s="44"/>
    </row>
    <row r="201" spans="1:20" s="34" customFormat="1" ht="9.75" customHeight="1" x14ac:dyDescent="0.2">
      <c r="A201" s="975"/>
      <c r="B201" s="1024"/>
      <c r="C201" s="1271"/>
      <c r="D201" s="1269"/>
      <c r="E201" s="1295"/>
      <c r="F201" s="189" t="s">
        <v>166</v>
      </c>
      <c r="G201" s="169" t="s">
        <v>113</v>
      </c>
      <c r="H201" s="772"/>
      <c r="I201" s="117" t="s">
        <v>53</v>
      </c>
      <c r="J201" s="169"/>
      <c r="K201" s="126">
        <v>5</v>
      </c>
      <c r="L201" s="126">
        <v>10</v>
      </c>
      <c r="M201" s="1058"/>
      <c r="P201" s="44"/>
      <c r="Q201" s="44"/>
      <c r="R201" s="44"/>
      <c r="S201" s="44"/>
      <c r="T201" s="44"/>
    </row>
    <row r="202" spans="1:20" s="34" customFormat="1" ht="9.75" customHeight="1" x14ac:dyDescent="0.2">
      <c r="A202" s="975"/>
      <c r="B202" s="1024"/>
      <c r="C202" s="1271"/>
      <c r="D202" s="1269"/>
      <c r="E202" s="1295"/>
      <c r="F202" s="188" t="s">
        <v>313</v>
      </c>
      <c r="G202" s="169" t="s">
        <v>113</v>
      </c>
      <c r="H202" s="190"/>
      <c r="I202" s="117" t="s">
        <v>53</v>
      </c>
      <c r="J202" s="191"/>
      <c r="K202" s="126">
        <v>15</v>
      </c>
      <c r="L202" s="126">
        <v>50</v>
      </c>
      <c r="M202" s="1058"/>
      <c r="P202" s="44"/>
      <c r="Q202" s="44"/>
      <c r="R202" s="44"/>
      <c r="S202" s="44"/>
      <c r="T202" s="44"/>
    </row>
    <row r="203" spans="1:20" s="34" customFormat="1" ht="9.75" customHeight="1" x14ac:dyDescent="0.2">
      <c r="A203" s="975"/>
      <c r="B203" s="1024"/>
      <c r="C203" s="1271"/>
      <c r="D203" s="1269"/>
      <c r="E203" s="1295"/>
      <c r="F203" s="187" t="s">
        <v>167</v>
      </c>
      <c r="G203" s="169" t="s">
        <v>113</v>
      </c>
      <c r="H203" s="190"/>
      <c r="I203" s="117" t="s">
        <v>53</v>
      </c>
      <c r="J203" s="191"/>
      <c r="K203" s="126">
        <v>10</v>
      </c>
      <c r="L203" s="126">
        <v>20</v>
      </c>
      <c r="M203" s="1058"/>
      <c r="P203" s="44"/>
      <c r="Q203" s="44"/>
      <c r="R203" s="44"/>
      <c r="S203" s="44"/>
      <c r="T203" s="44"/>
    </row>
    <row r="204" spans="1:20" s="34" customFormat="1" ht="9.75" customHeight="1" x14ac:dyDescent="0.2">
      <c r="A204" s="975"/>
      <c r="B204" s="1024"/>
      <c r="C204" s="1271"/>
      <c r="D204" s="1269"/>
      <c r="E204" s="1295"/>
      <c r="F204" s="189" t="s">
        <v>315</v>
      </c>
      <c r="G204" s="169" t="s">
        <v>113</v>
      </c>
      <c r="H204" s="190"/>
      <c r="I204" s="117" t="s">
        <v>53</v>
      </c>
      <c r="J204" s="191"/>
      <c r="K204" s="126">
        <v>10</v>
      </c>
      <c r="L204" s="126">
        <v>10</v>
      </c>
      <c r="M204" s="1058"/>
      <c r="P204" s="44"/>
      <c r="Q204" s="44"/>
      <c r="R204" s="44"/>
      <c r="S204" s="44"/>
      <c r="T204" s="44"/>
    </row>
    <row r="205" spans="1:20" s="34" customFormat="1" ht="9.75" customHeight="1" x14ac:dyDescent="0.2">
      <c r="A205" s="975"/>
      <c r="B205" s="1024"/>
      <c r="C205" s="1271"/>
      <c r="D205" s="1269"/>
      <c r="E205" s="1295"/>
      <c r="F205" s="188" t="s">
        <v>168</v>
      </c>
      <c r="G205" s="169" t="s">
        <v>113</v>
      </c>
      <c r="H205" s="190"/>
      <c r="I205" s="117" t="s">
        <v>53</v>
      </c>
      <c r="J205" s="191"/>
      <c r="K205" s="126">
        <v>5</v>
      </c>
      <c r="L205" s="126">
        <v>10</v>
      </c>
      <c r="M205" s="1058"/>
      <c r="P205" s="44"/>
      <c r="Q205" s="44"/>
      <c r="R205" s="44"/>
      <c r="S205" s="44"/>
      <c r="T205" s="44"/>
    </row>
    <row r="206" spans="1:20" s="34" customFormat="1" ht="9.75" customHeight="1" x14ac:dyDescent="0.2">
      <c r="A206" s="975"/>
      <c r="B206" s="1024"/>
      <c r="C206" s="1271"/>
      <c r="D206" s="1269"/>
      <c r="E206" s="1295"/>
      <c r="F206" s="187" t="s">
        <v>169</v>
      </c>
      <c r="G206" s="169" t="s">
        <v>113</v>
      </c>
      <c r="H206" s="192"/>
      <c r="I206" s="117" t="s">
        <v>53</v>
      </c>
      <c r="J206" s="193"/>
      <c r="K206" s="126">
        <v>2</v>
      </c>
      <c r="L206" s="126">
        <v>20</v>
      </c>
      <c r="M206" s="1058"/>
      <c r="P206" s="44"/>
      <c r="Q206" s="44"/>
      <c r="R206" s="44"/>
      <c r="S206" s="44"/>
      <c r="T206" s="44"/>
    </row>
    <row r="207" spans="1:20" s="34" customFormat="1" ht="9.75" customHeight="1" x14ac:dyDescent="0.2">
      <c r="A207" s="975"/>
      <c r="B207" s="1024"/>
      <c r="C207" s="1271"/>
      <c r="D207" s="1269"/>
      <c r="E207" s="1295"/>
      <c r="F207" s="189" t="s">
        <v>170</v>
      </c>
      <c r="G207" s="169" t="s">
        <v>113</v>
      </c>
      <c r="H207" s="194"/>
      <c r="I207" s="117" t="s">
        <v>53</v>
      </c>
      <c r="J207" s="195"/>
      <c r="K207" s="126">
        <v>2</v>
      </c>
      <c r="L207" s="800">
        <v>20</v>
      </c>
      <c r="M207" s="1058"/>
      <c r="P207" s="44"/>
      <c r="Q207" s="44"/>
      <c r="R207" s="44"/>
      <c r="S207" s="44"/>
      <c r="T207" s="44"/>
    </row>
    <row r="208" spans="1:20" s="34" customFormat="1" ht="9.75" customHeight="1" x14ac:dyDescent="0.2">
      <c r="A208" s="975"/>
      <c r="B208" s="1024"/>
      <c r="C208" s="1271"/>
      <c r="D208" s="1269"/>
      <c r="E208" s="1295"/>
      <c r="F208" s="188" t="s">
        <v>171</v>
      </c>
      <c r="G208" s="169" t="s">
        <v>113</v>
      </c>
      <c r="H208" s="190"/>
      <c r="I208" s="117" t="s">
        <v>53</v>
      </c>
      <c r="J208" s="193"/>
      <c r="K208" s="126">
        <v>10</v>
      </c>
      <c r="L208" s="126">
        <v>50</v>
      </c>
      <c r="M208" s="1058"/>
      <c r="P208" s="44"/>
      <c r="Q208" s="44"/>
      <c r="R208" s="44"/>
      <c r="S208" s="44"/>
      <c r="T208" s="44"/>
    </row>
    <row r="209" spans="1:20" s="34" customFormat="1" ht="9.75" customHeight="1" x14ac:dyDescent="0.2">
      <c r="A209" s="975"/>
      <c r="B209" s="1024"/>
      <c r="C209" s="1271"/>
      <c r="D209" s="1269"/>
      <c r="E209" s="1295"/>
      <c r="F209" s="189" t="s">
        <v>172</v>
      </c>
      <c r="G209" s="169" t="s">
        <v>113</v>
      </c>
      <c r="H209" s="190"/>
      <c r="I209" s="117" t="s">
        <v>53</v>
      </c>
      <c r="J209" s="193"/>
      <c r="K209" s="126">
        <v>15</v>
      </c>
      <c r="L209" s="126">
        <v>100</v>
      </c>
      <c r="M209" s="1058"/>
      <c r="P209" s="44"/>
      <c r="Q209" s="44"/>
      <c r="R209" s="44"/>
      <c r="S209" s="44"/>
      <c r="T209" s="44"/>
    </row>
    <row r="210" spans="1:20" s="34" customFormat="1" ht="9.75" customHeight="1" x14ac:dyDescent="0.2">
      <c r="A210" s="975"/>
      <c r="B210" s="1024"/>
      <c r="C210" s="1271"/>
      <c r="D210" s="1269"/>
      <c r="E210" s="1295"/>
      <c r="F210" s="188" t="s">
        <v>173</v>
      </c>
      <c r="G210" s="169" t="s">
        <v>113</v>
      </c>
      <c r="H210" s="190"/>
      <c r="I210" s="139" t="s">
        <v>53</v>
      </c>
      <c r="J210" s="545"/>
      <c r="K210" s="139">
        <v>2</v>
      </c>
      <c r="L210" s="139">
        <v>10</v>
      </c>
      <c r="M210" s="1058"/>
      <c r="P210" s="44"/>
      <c r="Q210" s="44"/>
      <c r="R210" s="44"/>
      <c r="S210" s="44"/>
      <c r="T210" s="44"/>
    </row>
    <row r="211" spans="1:20" s="34" customFormat="1" ht="9.75" customHeight="1" x14ac:dyDescent="0.2">
      <c r="A211" s="975"/>
      <c r="B211" s="1024"/>
      <c r="C211" s="1271"/>
      <c r="D211" s="1269"/>
      <c r="E211" s="1295"/>
      <c r="F211" s="189" t="s">
        <v>378</v>
      </c>
      <c r="G211" s="169" t="s">
        <v>113</v>
      </c>
      <c r="H211" s="772"/>
      <c r="I211" s="139" t="s">
        <v>53</v>
      </c>
      <c r="J211" s="831"/>
      <c r="K211" s="139">
        <v>5</v>
      </c>
      <c r="L211" s="139">
        <v>10</v>
      </c>
      <c r="M211" s="1058"/>
      <c r="P211" s="44"/>
      <c r="Q211" s="44"/>
      <c r="R211" s="44"/>
      <c r="S211" s="44"/>
      <c r="T211" s="44"/>
    </row>
    <row r="212" spans="1:20" s="34" customFormat="1" ht="9.75" customHeight="1" x14ac:dyDescent="0.2">
      <c r="A212" s="975"/>
      <c r="B212" s="1024"/>
      <c r="C212" s="1271"/>
      <c r="D212" s="1269"/>
      <c r="E212" s="1295"/>
      <c r="F212" s="188" t="s">
        <v>379</v>
      </c>
      <c r="G212" s="169" t="s">
        <v>113</v>
      </c>
      <c r="H212" s="772"/>
      <c r="I212" s="139" t="s">
        <v>53</v>
      </c>
      <c r="J212" s="831"/>
      <c r="K212" s="139">
        <v>5</v>
      </c>
      <c r="L212" s="139">
        <v>10</v>
      </c>
      <c r="M212" s="1058"/>
      <c r="P212" s="44"/>
      <c r="Q212" s="44"/>
      <c r="R212" s="44"/>
      <c r="S212" s="44"/>
      <c r="T212" s="44"/>
    </row>
    <row r="213" spans="1:20" s="34" customFormat="1" ht="9.75" customHeight="1" x14ac:dyDescent="0.2">
      <c r="A213" s="975"/>
      <c r="B213" s="1024"/>
      <c r="C213" s="1271"/>
      <c r="D213" s="1269"/>
      <c r="E213" s="1295"/>
      <c r="F213" s="187"/>
      <c r="G213" s="137"/>
      <c r="H213" s="511"/>
      <c r="I213" s="794"/>
      <c r="J213" s="512"/>
      <c r="K213" s="801"/>
      <c r="L213" s="801"/>
      <c r="M213" s="1058"/>
      <c r="P213" s="44"/>
      <c r="Q213" s="44"/>
      <c r="R213" s="44"/>
      <c r="S213" s="44"/>
      <c r="T213" s="44"/>
    </row>
    <row r="214" spans="1:20" s="34" customFormat="1" ht="9.75" customHeight="1" x14ac:dyDescent="0.2">
      <c r="A214" s="975"/>
      <c r="B214" s="1024"/>
      <c r="C214" s="1271"/>
      <c r="D214" s="1269"/>
      <c r="E214" s="1295"/>
      <c r="F214" s="189" t="s">
        <v>302</v>
      </c>
      <c r="G214" s="137" t="s">
        <v>113</v>
      </c>
      <c r="H214" s="769"/>
      <c r="I214" s="794" t="s">
        <v>53</v>
      </c>
      <c r="J214" s="137"/>
      <c r="K214" s="794">
        <v>5</v>
      </c>
      <c r="L214" s="794">
        <v>60</v>
      </c>
      <c r="M214" s="1058"/>
      <c r="P214" s="44"/>
      <c r="Q214" s="44"/>
      <c r="R214" s="44"/>
      <c r="S214" s="44"/>
      <c r="T214" s="44"/>
    </row>
    <row r="215" spans="1:20" s="34" customFormat="1" ht="9.75" customHeight="1" x14ac:dyDescent="0.2">
      <c r="A215" s="975"/>
      <c r="B215" s="1024"/>
      <c r="C215" s="1271"/>
      <c r="D215" s="1269"/>
      <c r="E215" s="1295"/>
      <c r="F215" s="188"/>
      <c r="G215" s="323"/>
      <c r="H215" s="176"/>
      <c r="I215" s="323"/>
      <c r="J215" s="178"/>
      <c r="K215" s="402"/>
      <c r="L215" s="402"/>
      <c r="M215" s="1059"/>
      <c r="P215" s="44"/>
      <c r="Q215" s="44"/>
      <c r="R215" s="44"/>
      <c r="S215" s="44"/>
      <c r="T215" s="44"/>
    </row>
    <row r="216" spans="1:20" s="34" customFormat="1" ht="9.75" customHeight="1" x14ac:dyDescent="0.2">
      <c r="A216" s="975"/>
      <c r="B216" s="1024"/>
      <c r="C216" s="1271"/>
      <c r="D216" s="1269"/>
      <c r="E216" s="1295"/>
      <c r="F216" s="286"/>
      <c r="G216" s="287"/>
      <c r="H216" s="288"/>
      <c r="I216" s="287"/>
      <c r="J216" s="281"/>
      <c r="K216" s="289"/>
      <c r="L216" s="290"/>
      <c r="M216" s="288"/>
    </row>
    <row r="217" spans="1:20" s="34" customFormat="1" ht="9.75" customHeight="1" x14ac:dyDescent="0.2">
      <c r="A217" s="976"/>
      <c r="B217" s="1025"/>
      <c r="C217" s="1272"/>
      <c r="D217" s="1293"/>
      <c r="E217" s="1296"/>
      <c r="F217" s="256"/>
      <c r="G217" s="257"/>
      <c r="H217" s="291"/>
      <c r="I217" s="257"/>
      <c r="J217" s="258"/>
      <c r="K217" s="258"/>
      <c r="L217" s="257"/>
      <c r="M217" s="257"/>
    </row>
    <row r="218" spans="1:20" s="34" customFormat="1" ht="9.75" customHeight="1" x14ac:dyDescent="0.2">
      <c r="A218" s="974" t="s">
        <v>114</v>
      </c>
      <c r="B218" s="1023" t="s">
        <v>115</v>
      </c>
      <c r="C218" s="1279"/>
      <c r="D218" s="1273">
        <v>20</v>
      </c>
      <c r="E218" s="586"/>
      <c r="F218" s="247"/>
      <c r="G218" s="275"/>
      <c r="H218" s="275"/>
      <c r="I218" s="275"/>
      <c r="J218" s="275"/>
      <c r="K218" s="275"/>
      <c r="L218" s="275"/>
      <c r="M218" s="275"/>
    </row>
    <row r="219" spans="1:20" s="34" customFormat="1" ht="9.75" customHeight="1" x14ac:dyDescent="0.2">
      <c r="A219" s="975"/>
      <c r="B219" s="1024"/>
      <c r="C219" s="1271"/>
      <c r="D219" s="1274"/>
      <c r="E219" s="1266">
        <v>15</v>
      </c>
      <c r="F219" s="239" t="s">
        <v>304</v>
      </c>
      <c r="G219" s="248" t="s">
        <v>70</v>
      </c>
      <c r="H219" s="135"/>
      <c r="I219" s="248" t="s">
        <v>116</v>
      </c>
      <c r="J219" s="135"/>
      <c r="K219" s="135">
        <v>50</v>
      </c>
      <c r="L219" s="169" t="s">
        <v>322</v>
      </c>
      <c r="M219" s="1032" t="s">
        <v>34</v>
      </c>
    </row>
    <row r="220" spans="1:20" s="34" customFormat="1" ht="9.75" customHeight="1" x14ac:dyDescent="0.2">
      <c r="A220" s="975"/>
      <c r="B220" s="1024"/>
      <c r="C220" s="1271"/>
      <c r="D220" s="1274"/>
      <c r="E220" s="1267"/>
      <c r="F220" s="239" t="s">
        <v>306</v>
      </c>
      <c r="G220" s="248" t="s">
        <v>70</v>
      </c>
      <c r="H220" s="135"/>
      <c r="I220" s="248" t="s">
        <v>116</v>
      </c>
      <c r="J220" s="135"/>
      <c r="K220" s="135">
        <v>10</v>
      </c>
      <c r="L220" s="169" t="s">
        <v>321</v>
      </c>
      <c r="M220" s="1058"/>
    </row>
    <row r="221" spans="1:20" s="34" customFormat="1" ht="9.75" customHeight="1" x14ac:dyDescent="0.2">
      <c r="A221" s="975"/>
      <c r="B221" s="1024"/>
      <c r="C221" s="1271"/>
      <c r="D221" s="1274"/>
      <c r="E221" s="1268">
        <v>5</v>
      </c>
      <c r="F221" s="239" t="s">
        <v>305</v>
      </c>
      <c r="G221" s="248" t="s">
        <v>70</v>
      </c>
      <c r="H221" s="135"/>
      <c r="I221" s="248" t="s">
        <v>116</v>
      </c>
      <c r="J221" s="135"/>
      <c r="K221" s="135">
        <v>10</v>
      </c>
      <c r="L221" s="169" t="s">
        <v>357</v>
      </c>
      <c r="M221" s="1058"/>
    </row>
    <row r="222" spans="1:20" s="34" customFormat="1" ht="9.75" customHeight="1" x14ac:dyDescent="0.2">
      <c r="A222" s="975"/>
      <c r="B222" s="1024"/>
      <c r="C222" s="1271"/>
      <c r="D222" s="1274"/>
      <c r="E222" s="1269"/>
      <c r="F222" s="239" t="s">
        <v>307</v>
      </c>
      <c r="G222" s="248" t="s">
        <v>70</v>
      </c>
      <c r="H222" s="135"/>
      <c r="I222" s="248" t="s">
        <v>116</v>
      </c>
      <c r="J222" s="135"/>
      <c r="K222" s="135">
        <v>160</v>
      </c>
      <c r="L222" s="169" t="s">
        <v>358</v>
      </c>
      <c r="M222" s="1059"/>
    </row>
    <row r="223" spans="1:20" s="34" customFormat="1" ht="9.75" customHeight="1" x14ac:dyDescent="0.2">
      <c r="A223" s="976"/>
      <c r="B223" s="1025"/>
      <c r="C223" s="1272"/>
      <c r="D223" s="1275"/>
      <c r="E223" s="584"/>
      <c r="F223" s="255"/>
      <c r="G223" s="257"/>
      <c r="H223" s="257"/>
      <c r="I223" s="257"/>
      <c r="J223" s="257"/>
      <c r="K223" s="257"/>
      <c r="L223" s="257"/>
      <c r="M223" s="257"/>
    </row>
    <row r="225" spans="1:8" x14ac:dyDescent="0.25">
      <c r="A225" s="424" t="s">
        <v>373</v>
      </c>
      <c r="B225" s="425"/>
      <c r="C225" s="426"/>
      <c r="D225" s="427"/>
      <c r="E225" s="416"/>
      <c r="F225" s="416"/>
      <c r="G225" s="416"/>
      <c r="H225" s="484"/>
    </row>
    <row r="226" spans="1:8" x14ac:dyDescent="0.25">
      <c r="A226" s="424"/>
      <c r="B226" s="425"/>
      <c r="C226" s="426"/>
      <c r="D226" s="427"/>
      <c r="E226" s="416"/>
      <c r="F226" s="416"/>
      <c r="G226" s="416"/>
      <c r="H226" s="484"/>
    </row>
    <row r="227" spans="1:8" x14ac:dyDescent="0.25">
      <c r="A227" s="408"/>
    </row>
  </sheetData>
  <sheetProtection password="E82B" sheet="1" objects="1" scenarios="1"/>
  <protectedRanges>
    <protectedRange sqref="I3" name="Range2"/>
    <protectedRange sqref="C3:E4 C10 D170:E170 M112 F113:L114 M114:M117 F140:M141 F128:M133 M148:M149 M151:M154 M183:M197 M171:M181 M222:M223 D112:E167 M61:M68 D17:L18 M17:M19 M14:M15 M38:M45 D68:L68 N129:O136 P135:P136 R129:S136 M119 L119:L120 M122:M127 M58:M59 D100:M110 C6:E7 D58:E67 F118:H118 F153:L153 L161:L167 F191:L195 E183:E203 F216:L223 E222:E223 E171:E181 D19:E55 F31:L32 F34:L34 M156:M162 M165:M167 F159:L160 F156:J156 L155:L156 F117:L117 D171:D223 E220 M199:M220 M146 H147 E205:E218 G155:J155 D14:E16 M21:M36 F115:K116 F171:G190 L175:L190 F145:M145 F142:G144 L142:M144 D69:E99 M74:M99 J118:M118" name="Range1"/>
    <protectedRange password="CDC0" sqref="H6" name="Range1_2"/>
    <protectedRange password="CDC0" sqref="M69 L70 F73:M73 L71:M71 M72" name="Range1_7_1"/>
    <protectedRange sqref="Q135:Q136" name="Range1_4"/>
    <protectedRange password="CDC0" sqref="F19:L23" name="Range1_5"/>
    <protectedRange sqref="G134:J139 M137:M139 M134:M135" name="Range1_3_1"/>
    <protectedRange password="CDC0" sqref="F134 F136:F138" name="Range1_15"/>
    <protectedRange password="CDC0" sqref="K134:L138" name="Range1_16"/>
    <protectedRange sqref="F148:L152" name="Range1_3_3"/>
    <protectedRange password="CDC0" sqref="F167 F164:F165 F161:F162 K161:K167 G166:I167 G161:H165" name="Range1_10"/>
    <protectedRange password="CDC0" sqref="F196:H210 L196:L210 J196:J210 F213:H213 L213 J213" name="Range1_11"/>
    <protectedRange sqref="I196:I210 I213" name="Range1_4_1"/>
    <protectedRange sqref="K196:K210 K213" name="Range1_5_1"/>
    <protectedRange password="CDC0" sqref="O125:O126 F119:K120 O123 N123:N126 Q125:R126 P121:P126 N121:O122 Q121:R123 N117:R120" name="Range1_3"/>
    <protectedRange password="CDC0" sqref="H64:H67 H58:L58 H59:J62 K59:L67 F58:G67 I63:J67" name="Range1_7"/>
    <protectedRange password="CDC0" sqref="P76:P78 P96:P101 P82:P94" name="Range1_6_3"/>
    <protectedRange password="CDC0" sqref="J95:L97 J99:L99 G99 J74:J76 J80:J82 L126 L74:L75 L80:L81 L85:L87 J92:J93 L89 K98:L98 J84:J88 L115:L116 L92:L93" name="Range1_6_4"/>
    <protectedRange password="CDC0" sqref="H74:I76 H84:I88 H92:I97 H99:I99 H79:I82 I118" name="Range1_7_1_3"/>
    <protectedRange password="CDC0" sqref="F121:J121 L121:L125 F127:J127 G124:G126 L127 F122:G123 H122:J126" name="Range1_8"/>
    <protectedRange password="CDC0" sqref="L171:L174" name="Range1_1"/>
    <protectedRange password="CDC0" sqref="F214:H215 J214:L215 F146:H146 J146:L146" name="Range1_26"/>
    <protectedRange sqref="I214:I215 I146" name="Range1_4_1_1"/>
    <protectedRange password="CDC0" sqref="F48:L54" name="Range1_34_1"/>
    <protectedRange password="CDC0" sqref="H69" name="Range1_7_1_3_3"/>
    <protectedRange password="CDC0" sqref="F69:F70 I69 K70:K72 G70:I72" name="Range1_7_3"/>
    <protectedRange password="CDC0" sqref="F71:F72" name="Range1_3_3_3"/>
    <protectedRange password="CDC0" sqref="F80:F82" name="Range1_6"/>
    <protectedRange password="CDC0" sqref="F85:F88" name="Range1_6_1"/>
    <protectedRange password="CDC0" sqref="J98 G95:G98" name="Range1_6_5"/>
    <protectedRange password="CDC0" sqref="H98:I98" name="Range1_7_1_3_4"/>
    <protectedRange password="CDC0" sqref="F95:F96" name="Range1_6_6"/>
    <protectedRange password="CDC0" sqref="F124:F126" name="Range1_13"/>
    <protectedRange password="CDC0" sqref="F157:J158 L157:L158 I161:I165" name="Range1_18"/>
    <protectedRange password="CDC0" sqref="F154:J154 L154" name="Range1_20"/>
    <protectedRange password="CDC0" sqref="K154:K158" name="Range1_22"/>
    <protectedRange password="CDC0" sqref="L76:L77 L82 L88" name="Range1_6_1_1"/>
    <protectedRange password="CDC0" sqref="J77" name="Range1_26_3"/>
    <protectedRange password="CDC0" sqref="H77:I77" name="Range1_7_1_3_3_1"/>
    <protectedRange password="CDC0" sqref="L72" name="Range1_7_3_1"/>
    <protectedRange password="CDC0" sqref="K74:K77" name="Range1_6_6_1"/>
    <protectedRange password="CDC0" sqref="K80:K83" name="Range1_6_2"/>
    <protectedRange password="CDC0" sqref="K85:K88 K92:K93" name="Range1_6_7"/>
    <protectedRange password="CDC0" sqref="F74" name="Range1_6_8"/>
    <protectedRange password="CDC0" sqref="H83:I83" name="Range1_7_1_3_2"/>
    <protectedRange password="CDC0" sqref="L83" name="Range1_6_5_1"/>
    <protectedRange password="CDC0" sqref="F155" name="Range1_12"/>
    <protectedRange password="CDC0" sqref="F40:F44 G37:G44 H37:K45 G35:K36 F35:F38 L35:L45" name="Range1_46"/>
    <protectedRange password="CDC0" sqref="K127" name="Range1_54"/>
    <protectedRange sqref="K121:K126" name="Range1_2_1_2"/>
    <protectedRange password="CDC0" sqref="J211:J212 F211:H212 L211:L212" name="Range1_55"/>
    <protectedRange sqref="I211:I212" name="Range1_4_3"/>
    <protectedRange sqref="K211:K212" name="Range1_5_3"/>
    <protectedRange password="CDC0" sqref="J78 G74:G78 G80:G88 G92:G93" name="Range1_26_3_1"/>
    <protectedRange password="CDC0" sqref="H78:I78" name="Range1_7_1_3_3_2"/>
    <protectedRange password="CDC0" sqref="L78 L90:L91" name="Range1_6_1_2"/>
    <protectedRange password="CDC0" sqref="K78" name="Range1_6_6_2"/>
    <protectedRange sqref="H171:J190" name="Range1_3_4"/>
    <protectedRange password="CDC0" sqref="J142:K144" name="Range1_19"/>
    <protectedRange sqref="H142:I144" name="Range1_3_2_1"/>
    <protectedRange password="CDC0" sqref="F14:L16" name="Range1_23"/>
    <protectedRange password="CDC0" sqref="F25:L30" name="Range1_24"/>
    <protectedRange password="CDC0" sqref="F33:G33" name="Range1_28"/>
    <protectedRange password="CDC0" sqref="J90:J91 F90:G91" name="Range1_6_11"/>
    <protectedRange password="CDC0" sqref="H90:I91" name="Range1_7_1_3_5"/>
    <protectedRange password="CDC0" sqref="H33:L33" name="Range1_9"/>
    <protectedRange sqref="K171:K190" name="Range1_3_2"/>
    <protectedRange password="CDC0" sqref="J89 F89:G89" name="Range1_6_10"/>
    <protectedRange password="CDC0" sqref="H89:I89" name="Range1_7_1_3_1"/>
  </protectedRanges>
  <mergeCells count="141">
    <mergeCell ref="A46:A55"/>
    <mergeCell ref="C46:C55"/>
    <mergeCell ref="B47:B55"/>
    <mergeCell ref="D47:D55"/>
    <mergeCell ref="M35:M45"/>
    <mergeCell ref="M47:M55"/>
    <mergeCell ref="A56:B57"/>
    <mergeCell ref="C56:D56"/>
    <mergeCell ref="A35:A45"/>
    <mergeCell ref="B35:B45"/>
    <mergeCell ref="C35:C45"/>
    <mergeCell ref="D35:D45"/>
    <mergeCell ref="A58:A99"/>
    <mergeCell ref="M58:M67"/>
    <mergeCell ref="K56:K57"/>
    <mergeCell ref="M161:M165"/>
    <mergeCell ref="M134:M139"/>
    <mergeCell ref="E58:E67"/>
    <mergeCell ref="M112:M116"/>
    <mergeCell ref="M148:M152"/>
    <mergeCell ref="M142:M144"/>
    <mergeCell ref="L56:L57"/>
    <mergeCell ref="M56:M57"/>
    <mergeCell ref="F56:F57"/>
    <mergeCell ref="G56:G57"/>
    <mergeCell ref="H56:H57"/>
    <mergeCell ref="I56:I57"/>
    <mergeCell ref="D58:D99"/>
    <mergeCell ref="D134:D140"/>
    <mergeCell ref="A111:B111"/>
    <mergeCell ref="H111:M111"/>
    <mergeCell ref="A112:A127"/>
    <mergeCell ref="B112:B127"/>
    <mergeCell ref="C112:C127"/>
    <mergeCell ref="D112:D127"/>
    <mergeCell ref="J56:J57"/>
    <mergeCell ref="C3:E3"/>
    <mergeCell ref="C4:E4"/>
    <mergeCell ref="C9:E9"/>
    <mergeCell ref="C10:E10"/>
    <mergeCell ref="C8:E8"/>
    <mergeCell ref="A6:B6"/>
    <mergeCell ref="C6:D6"/>
    <mergeCell ref="A7:B7"/>
    <mergeCell ref="A3:B3"/>
    <mergeCell ref="A4:B4"/>
    <mergeCell ref="A5:B5"/>
    <mergeCell ref="C5:D5"/>
    <mergeCell ref="A9:B9"/>
    <mergeCell ref="A10:B10"/>
    <mergeCell ref="C7:D7"/>
    <mergeCell ref="A8:B8"/>
    <mergeCell ref="A14:A18"/>
    <mergeCell ref="A25:A30"/>
    <mergeCell ref="C19:C24"/>
    <mergeCell ref="B31:B34"/>
    <mergeCell ref="A31:A34"/>
    <mergeCell ref="C14:C18"/>
    <mergeCell ref="D14:D18"/>
    <mergeCell ref="C31:C34"/>
    <mergeCell ref="D31:D34"/>
    <mergeCell ref="A19:A24"/>
    <mergeCell ref="B19:B24"/>
    <mergeCell ref="M74:M99"/>
    <mergeCell ref="M69:M72"/>
    <mergeCell ref="E112:E116"/>
    <mergeCell ref="E74:E99"/>
    <mergeCell ref="B58:B99"/>
    <mergeCell ref="C58:C99"/>
    <mergeCell ref="G12:G13"/>
    <mergeCell ref="H12:H13"/>
    <mergeCell ref="I12:I13"/>
    <mergeCell ref="J12:J13"/>
    <mergeCell ref="K12:K13"/>
    <mergeCell ref="B14:B18"/>
    <mergeCell ref="L12:L13"/>
    <mergeCell ref="M14:M16"/>
    <mergeCell ref="B25:B30"/>
    <mergeCell ref="C25:C30"/>
    <mergeCell ref="D25:D30"/>
    <mergeCell ref="M19:M23"/>
    <mergeCell ref="D19:D24"/>
    <mergeCell ref="M25:M30"/>
    <mergeCell ref="M12:M13"/>
    <mergeCell ref="F12:F13"/>
    <mergeCell ref="A12:B13"/>
    <mergeCell ref="C12:D12"/>
    <mergeCell ref="M121:M127"/>
    <mergeCell ref="E121:E126"/>
    <mergeCell ref="A128:A133"/>
    <mergeCell ref="B128:B133"/>
    <mergeCell ref="C128:C133"/>
    <mergeCell ref="D128:D133"/>
    <mergeCell ref="C134:C140"/>
    <mergeCell ref="A195:A217"/>
    <mergeCell ref="A148:A152"/>
    <mergeCell ref="A134:A147"/>
    <mergeCell ref="B134:B140"/>
    <mergeCell ref="B148:B152"/>
    <mergeCell ref="C148:C152"/>
    <mergeCell ref="D148:D152"/>
    <mergeCell ref="J168:J169"/>
    <mergeCell ref="K168:K169"/>
    <mergeCell ref="F168:F169"/>
    <mergeCell ref="G168:G169"/>
    <mergeCell ref="A168:B169"/>
    <mergeCell ref="C168:D168"/>
    <mergeCell ref="D160:D167"/>
    <mergeCell ref="B141:B147"/>
    <mergeCell ref="C141:C147"/>
    <mergeCell ref="D141:D147"/>
    <mergeCell ref="D153:D159"/>
    <mergeCell ref="H168:H169"/>
    <mergeCell ref="I168:I169"/>
    <mergeCell ref="C195:C217"/>
    <mergeCell ref="A170:B170"/>
    <mergeCell ref="H170:M170"/>
    <mergeCell ref="D171:D217"/>
    <mergeCell ref="E171:E217"/>
    <mergeCell ref="L168:L169"/>
    <mergeCell ref="M168:M169"/>
    <mergeCell ref="M153:M159"/>
    <mergeCell ref="B195:B217"/>
    <mergeCell ref="A153:A159"/>
    <mergeCell ref="B153:B159"/>
    <mergeCell ref="C153:C159"/>
    <mergeCell ref="A218:A223"/>
    <mergeCell ref="B218:B223"/>
    <mergeCell ref="C218:C223"/>
    <mergeCell ref="A160:A167"/>
    <mergeCell ref="B160:B167"/>
    <mergeCell ref="C160:C167"/>
    <mergeCell ref="E219:E220"/>
    <mergeCell ref="E221:E222"/>
    <mergeCell ref="M196:M215"/>
    <mergeCell ref="A171:A194"/>
    <mergeCell ref="B171:B194"/>
    <mergeCell ref="C171:C194"/>
    <mergeCell ref="M171:M190"/>
    <mergeCell ref="M219:M222"/>
    <mergeCell ref="D218:D22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zoomScaleNormal="100" workbookViewId="0">
      <selection activeCell="I1" sqref="I1"/>
    </sheetView>
  </sheetViews>
  <sheetFormatPr baseColWidth="10" defaultRowHeight="15" x14ac:dyDescent="0.25"/>
  <cols>
    <col min="1" max="1" width="11.42578125" style="956"/>
    <col min="2" max="2" width="23.140625" style="956" customWidth="1"/>
    <col min="3" max="5" width="11.42578125" style="956"/>
    <col min="6" max="6" width="11.42578125" style="956" customWidth="1"/>
    <col min="7" max="7" width="36.42578125" style="956" customWidth="1"/>
    <col min="8" max="8" width="18.7109375" style="956" customWidth="1"/>
    <col min="9" max="9" width="15.5703125" style="956" bestFit="1" customWidth="1"/>
    <col min="10" max="10" width="17.5703125" style="956" customWidth="1"/>
    <col min="11" max="12" width="13.140625" style="956" customWidth="1"/>
    <col min="13" max="13" width="24" style="957" customWidth="1"/>
    <col min="14" max="14" width="22" style="956" customWidth="1"/>
  </cols>
  <sheetData>
    <row r="1" spans="1:17" s="34" customFormat="1" ht="12.95" customHeight="1" x14ac:dyDescent="0.2">
      <c r="A1" s="1" t="s">
        <v>0</v>
      </c>
      <c r="B1" s="1"/>
      <c r="C1" s="2"/>
      <c r="D1" s="2"/>
      <c r="E1" s="3"/>
      <c r="F1" s="3"/>
      <c r="G1" s="3"/>
      <c r="H1" s="3"/>
      <c r="I1" s="3"/>
      <c r="J1" s="3"/>
      <c r="K1" s="3"/>
      <c r="L1" s="863" t="s">
        <v>135</v>
      </c>
      <c r="M1" s="864"/>
      <c r="N1" s="865"/>
    </row>
    <row r="2" spans="1:17" s="34" customFormat="1" ht="12.95" customHeight="1" x14ac:dyDescent="0.2">
      <c r="A2" s="3"/>
      <c r="B2" s="3"/>
      <c r="C2" s="2"/>
      <c r="D2" s="2"/>
      <c r="E2" s="3"/>
      <c r="F2" s="3"/>
      <c r="G2" s="3"/>
      <c r="H2" s="3"/>
      <c r="I2" s="3"/>
      <c r="J2" s="3"/>
      <c r="K2" s="3"/>
      <c r="L2" s="866" t="s">
        <v>57</v>
      </c>
      <c r="M2" s="867">
        <f>((C9*0.7)*0.35)+(C9*0.03)</f>
        <v>82.5</v>
      </c>
      <c r="N2" s="868"/>
      <c r="O2" s="38"/>
      <c r="P2" s="487"/>
      <c r="Q2" s="487"/>
    </row>
    <row r="3" spans="1:17" s="34" customFormat="1" ht="12.95" customHeight="1" x14ac:dyDescent="0.2">
      <c r="A3" s="1184" t="s">
        <v>1</v>
      </c>
      <c r="B3" s="1179"/>
      <c r="C3" s="1338" t="s">
        <v>460</v>
      </c>
      <c r="D3" s="1339"/>
      <c r="E3" s="1339"/>
      <c r="F3" s="1339"/>
      <c r="G3" s="1340"/>
      <c r="H3" s="3"/>
      <c r="I3" s="4" t="s">
        <v>3</v>
      </c>
      <c r="J3" s="201">
        <v>44621</v>
      </c>
      <c r="K3" s="3"/>
      <c r="L3" s="866" t="s">
        <v>68</v>
      </c>
      <c r="M3" s="867">
        <f>((C9*0.7)*0.4)+(C9*0.03)</f>
        <v>93</v>
      </c>
      <c r="N3" s="869"/>
      <c r="O3" s="38"/>
      <c r="P3" s="487"/>
      <c r="Q3" s="487"/>
    </row>
    <row r="4" spans="1:17" s="34" customFormat="1" ht="12.95" customHeight="1" x14ac:dyDescent="0.2">
      <c r="A4" s="1188" t="s">
        <v>4</v>
      </c>
      <c r="B4" s="1189"/>
      <c r="C4" s="1341">
        <v>2022</v>
      </c>
      <c r="D4" s="1342"/>
      <c r="E4" s="1343"/>
      <c r="F4" s="870"/>
      <c r="G4" s="6"/>
      <c r="H4" s="5"/>
      <c r="I4" s="5"/>
      <c r="J4" s="3"/>
      <c r="K4" s="3"/>
      <c r="L4" s="866" t="s">
        <v>73</v>
      </c>
      <c r="M4" s="867">
        <f>((C9*0.7)*0.2)+(C9*0.03)</f>
        <v>51</v>
      </c>
      <c r="N4" s="869"/>
      <c r="O4" s="38"/>
      <c r="P4" s="487"/>
      <c r="Q4" s="487"/>
    </row>
    <row r="5" spans="1:17" s="34" customFormat="1" ht="12.95" customHeight="1" thickBot="1" x14ac:dyDescent="0.25">
      <c r="A5" s="1184" t="s">
        <v>5</v>
      </c>
      <c r="B5" s="1179"/>
      <c r="C5" s="1344" t="s">
        <v>461</v>
      </c>
      <c r="D5" s="1345"/>
      <c r="E5" s="1346"/>
      <c r="F5" s="7"/>
      <c r="G5" s="7"/>
      <c r="H5" s="3"/>
      <c r="I5" s="3"/>
      <c r="J5" s="3"/>
      <c r="K5" s="3"/>
      <c r="L5" s="871" t="s">
        <v>88</v>
      </c>
      <c r="M5" s="872">
        <f>((C9*0.7)*0.05)+(C9*0.03)</f>
        <v>19.5</v>
      </c>
      <c r="N5" s="873">
        <f>SUM(M2:M5)</f>
        <v>246</v>
      </c>
      <c r="O5" s="487"/>
      <c r="P5" s="487"/>
      <c r="Q5" s="487"/>
    </row>
    <row r="6" spans="1:17" s="34" customFormat="1" ht="47.1" customHeight="1" thickBot="1" x14ac:dyDescent="0.25">
      <c r="A6" s="1145" t="s">
        <v>136</v>
      </c>
      <c r="B6" s="1162"/>
      <c r="C6" s="1348">
        <v>2182000</v>
      </c>
      <c r="D6" s="1349"/>
      <c r="E6" s="1175"/>
      <c r="F6" s="107"/>
      <c r="G6" s="6"/>
      <c r="H6" s="105" t="s">
        <v>137</v>
      </c>
      <c r="I6" s="202">
        <v>0</v>
      </c>
      <c r="J6" s="3"/>
      <c r="K6" s="3"/>
      <c r="L6" s="3"/>
      <c r="M6" s="3"/>
      <c r="N6" s="3"/>
    </row>
    <row r="7" spans="1:17" s="34" customFormat="1" ht="47.1" customHeight="1" thickBot="1" x14ac:dyDescent="0.25">
      <c r="A7" s="1145" t="s">
        <v>138</v>
      </c>
      <c r="B7" s="1350"/>
      <c r="C7" s="1348">
        <v>2182000</v>
      </c>
      <c r="D7" s="1349"/>
      <c r="E7" s="1175"/>
      <c r="F7" s="107"/>
      <c r="G7" s="240"/>
      <c r="H7" s="1176" t="s">
        <v>462</v>
      </c>
      <c r="I7" s="1177"/>
      <c r="J7" s="1177"/>
      <c r="K7" s="1177"/>
      <c r="L7" s="1178"/>
      <c r="M7" s="416"/>
      <c r="N7" s="3"/>
    </row>
    <row r="8" spans="1:17" s="34" customFormat="1" ht="20.100000000000001" customHeight="1" thickBot="1" x14ac:dyDescent="0.25">
      <c r="A8" s="1145" t="s">
        <v>9</v>
      </c>
      <c r="B8" s="1179"/>
      <c r="C8" s="1335" t="s">
        <v>10</v>
      </c>
      <c r="D8" s="1336"/>
      <c r="E8" s="1337"/>
      <c r="F8" s="874"/>
      <c r="G8" s="875" t="s">
        <v>11</v>
      </c>
      <c r="H8" s="876" t="s">
        <v>12</v>
      </c>
      <c r="I8" s="3"/>
      <c r="J8" s="3"/>
      <c r="K8" s="3"/>
      <c r="L8" s="3"/>
      <c r="M8" s="416"/>
      <c r="N8" s="3"/>
    </row>
    <row r="9" spans="1:17" s="34" customFormat="1" ht="20.100000000000001" customHeight="1" thickBot="1" x14ac:dyDescent="0.25">
      <c r="A9" s="1145" t="s">
        <v>463</v>
      </c>
      <c r="B9" s="1162"/>
      <c r="C9" s="1163">
        <f>IF(C7&lt;4500000, (300), 300+(C7-4500000)/15000)</f>
        <v>300</v>
      </c>
      <c r="D9" s="1164"/>
      <c r="E9" s="1165"/>
      <c r="F9" s="877"/>
      <c r="G9" s="878"/>
      <c r="H9" s="879"/>
      <c r="I9" s="3"/>
      <c r="J9" s="3"/>
      <c r="K9" s="13"/>
      <c r="L9" s="3"/>
      <c r="M9" s="416"/>
      <c r="N9" s="3"/>
    </row>
    <row r="10" spans="1:17" s="34" customFormat="1" ht="20.100000000000001" customHeight="1" thickBot="1" x14ac:dyDescent="0.25">
      <c r="A10" s="1145" t="s">
        <v>14</v>
      </c>
      <c r="B10" s="1162"/>
      <c r="C10" s="1166">
        <f>(F15+F18+F94+F114+F129+F147+F159)</f>
        <v>300</v>
      </c>
      <c r="D10" s="1167"/>
      <c r="E10" s="1168"/>
      <c r="F10" s="880"/>
      <c r="G10" s="881"/>
      <c r="H10" s="882"/>
      <c r="I10" s="3"/>
      <c r="J10" s="3"/>
      <c r="K10" s="3"/>
      <c r="L10" s="3"/>
      <c r="M10" s="416"/>
      <c r="N10" s="3"/>
    </row>
    <row r="11" spans="1:17" s="34" customFormat="1" ht="9.75" customHeight="1" x14ac:dyDescent="0.2">
      <c r="A11" s="3"/>
      <c r="B11" s="11"/>
      <c r="C11" s="12"/>
      <c r="D11" s="12"/>
      <c r="E11" s="13"/>
      <c r="F11" s="13"/>
      <c r="G11" s="14"/>
      <c r="H11" s="14"/>
      <c r="I11" s="3"/>
      <c r="J11" s="3"/>
      <c r="K11" s="3"/>
      <c r="L11" s="3"/>
      <c r="M11" s="416"/>
      <c r="N11" s="3"/>
      <c r="O11" s="883"/>
    </row>
    <row r="12" spans="1:17" s="34" customFormat="1" ht="30" customHeight="1" x14ac:dyDescent="0.2">
      <c r="A12" s="1015" t="s">
        <v>15</v>
      </c>
      <c r="B12" s="1120"/>
      <c r="C12" s="844" t="s">
        <v>464</v>
      </c>
      <c r="D12" s="1021" t="s">
        <v>465</v>
      </c>
      <c r="E12" s="1347"/>
      <c r="F12" s="840"/>
      <c r="G12" s="1006" t="s">
        <v>16</v>
      </c>
      <c r="H12" s="1006" t="s">
        <v>17</v>
      </c>
      <c r="I12" s="1006" t="s">
        <v>18</v>
      </c>
      <c r="J12" s="1006" t="s">
        <v>19</v>
      </c>
      <c r="K12" s="1006" t="s">
        <v>183</v>
      </c>
      <c r="L12" s="1006" t="s">
        <v>21</v>
      </c>
      <c r="M12" s="1383" t="s">
        <v>22</v>
      </c>
      <c r="N12" s="1385" t="s">
        <v>131</v>
      </c>
      <c r="O12" s="1387"/>
    </row>
    <row r="13" spans="1:17" s="34" customFormat="1" ht="30" customHeight="1" x14ac:dyDescent="0.2">
      <c r="A13" s="1121"/>
      <c r="B13" s="1122"/>
      <c r="C13" s="205" t="s">
        <v>27</v>
      </c>
      <c r="D13" s="884" t="s">
        <v>27</v>
      </c>
      <c r="E13" s="885" t="s">
        <v>14</v>
      </c>
      <c r="F13" s="856"/>
      <c r="G13" s="1008"/>
      <c r="H13" s="1007"/>
      <c r="I13" s="1008"/>
      <c r="J13" s="1008"/>
      <c r="K13" s="1008"/>
      <c r="L13" s="1008"/>
      <c r="M13" s="1384"/>
      <c r="N13" s="1386"/>
      <c r="O13" s="1387"/>
    </row>
    <row r="14" spans="1:17" s="34" customFormat="1" ht="19.5" customHeight="1" x14ac:dyDescent="0.2">
      <c r="A14" s="1351" t="s">
        <v>57</v>
      </c>
      <c r="B14" s="886" t="s">
        <v>139</v>
      </c>
      <c r="C14" s="1354">
        <f>N5</f>
        <v>246</v>
      </c>
      <c r="D14" s="1354">
        <f>M2</f>
        <v>82.5</v>
      </c>
      <c r="E14" s="1357">
        <f>F15+F18</f>
        <v>156</v>
      </c>
      <c r="F14" s="887"/>
      <c r="G14" s="888"/>
      <c r="H14" s="888"/>
      <c r="I14" s="1360"/>
      <c r="J14" s="1360"/>
      <c r="K14" s="1360"/>
      <c r="L14" s="1360"/>
      <c r="M14" s="1360"/>
      <c r="N14" s="1360"/>
      <c r="O14" s="889"/>
    </row>
    <row r="15" spans="1:17" s="34" customFormat="1" ht="9.75" customHeight="1" x14ac:dyDescent="0.2">
      <c r="A15" s="1352"/>
      <c r="B15" s="890" t="s">
        <v>132</v>
      </c>
      <c r="C15" s="1355"/>
      <c r="D15" s="1355"/>
      <c r="E15" s="1358"/>
      <c r="F15" s="891">
        <v>96</v>
      </c>
      <c r="G15" s="892" t="s">
        <v>466</v>
      </c>
      <c r="H15" s="842" t="s">
        <v>467</v>
      </c>
      <c r="I15" s="126" t="s">
        <v>46</v>
      </c>
      <c r="J15" s="841" t="s">
        <v>468</v>
      </c>
      <c r="K15" s="841">
        <v>7.0000000000000007E-2</v>
      </c>
      <c r="L15" s="842">
        <v>0.05</v>
      </c>
      <c r="M15" s="847">
        <v>0.05</v>
      </c>
      <c r="N15" s="857" t="s">
        <v>34</v>
      </c>
      <c r="O15" s="889"/>
    </row>
    <row r="16" spans="1:17" s="34" customFormat="1" ht="9.75" customHeight="1" x14ac:dyDescent="0.2">
      <c r="A16" s="1352"/>
      <c r="B16" s="893" t="s">
        <v>62</v>
      </c>
      <c r="C16" s="1355"/>
      <c r="D16" s="1355"/>
      <c r="E16" s="1358"/>
      <c r="F16" s="891"/>
      <c r="G16" s="894"/>
      <c r="H16" s="116"/>
      <c r="I16" s="116"/>
      <c r="J16" s="116"/>
      <c r="K16" s="123"/>
      <c r="L16" s="116"/>
      <c r="M16" s="215"/>
      <c r="N16" s="857"/>
      <c r="O16" s="889"/>
    </row>
    <row r="17" spans="1:15" s="34" customFormat="1" ht="9.75" customHeight="1" x14ac:dyDescent="0.2">
      <c r="A17" s="1352"/>
      <c r="B17" s="895"/>
      <c r="C17" s="1355"/>
      <c r="D17" s="1355"/>
      <c r="E17" s="1358"/>
      <c r="F17" s="891"/>
      <c r="G17" s="226"/>
      <c r="H17" s="853"/>
      <c r="I17" s="842"/>
      <c r="J17" s="841"/>
      <c r="K17" s="6"/>
      <c r="L17" s="841"/>
      <c r="M17" s="217"/>
      <c r="N17" s="850"/>
      <c r="O17" s="889"/>
    </row>
    <row r="18" spans="1:15" s="34" customFormat="1" ht="9.75" customHeight="1" x14ac:dyDescent="0.2">
      <c r="A18" s="1352"/>
      <c r="B18" s="895"/>
      <c r="C18" s="1355"/>
      <c r="D18" s="1355"/>
      <c r="E18" s="1358"/>
      <c r="F18" s="891">
        <v>60</v>
      </c>
      <c r="G18" s="24" t="s">
        <v>196</v>
      </c>
      <c r="H18" s="117" t="s">
        <v>467</v>
      </c>
      <c r="I18" s="6"/>
      <c r="J18" s="853" t="s">
        <v>469</v>
      </c>
      <c r="K18" s="117"/>
      <c r="L18" s="853">
        <v>1</v>
      </c>
      <c r="M18" s="126">
        <v>1</v>
      </c>
      <c r="N18" s="850" t="s">
        <v>34</v>
      </c>
      <c r="O18" s="889"/>
    </row>
    <row r="19" spans="1:15" s="34" customFormat="1" ht="9.75" customHeight="1" x14ac:dyDescent="0.2">
      <c r="A19" s="1352"/>
      <c r="B19" s="895"/>
      <c r="C19" s="1355"/>
      <c r="D19" s="1355"/>
      <c r="E19" s="1358"/>
      <c r="F19" s="891"/>
      <c r="G19" s="896"/>
      <c r="H19" s="853"/>
      <c r="I19" s="853"/>
      <c r="J19" s="853"/>
      <c r="K19" s="853"/>
      <c r="L19" s="853"/>
      <c r="M19" s="845"/>
      <c r="N19" s="850"/>
      <c r="O19" s="889"/>
    </row>
    <row r="20" spans="1:15" s="34" customFormat="1" ht="9.75" customHeight="1" x14ac:dyDescent="0.2">
      <c r="A20" s="1352"/>
      <c r="B20" s="895"/>
      <c r="C20" s="1355"/>
      <c r="D20" s="1355"/>
      <c r="E20" s="1358"/>
      <c r="F20" s="891"/>
      <c r="G20" s="858"/>
      <c r="H20" s="117"/>
      <c r="I20" s="117"/>
      <c r="J20" s="117"/>
      <c r="K20" s="117"/>
      <c r="L20" s="117"/>
      <c r="M20" s="126"/>
      <c r="N20" s="850"/>
      <c r="O20" s="889"/>
    </row>
    <row r="21" spans="1:15" s="34" customFormat="1" ht="9.75" customHeight="1" x14ac:dyDescent="0.2">
      <c r="A21" s="1352"/>
      <c r="B21" s="895"/>
      <c r="C21" s="1355"/>
      <c r="D21" s="1355"/>
      <c r="E21" s="1358"/>
      <c r="F21" s="891"/>
      <c r="G21" s="896"/>
      <c r="H21" s="853"/>
      <c r="I21" s="853"/>
      <c r="J21" s="853"/>
      <c r="K21" s="853"/>
      <c r="L21" s="853"/>
      <c r="M21" s="845"/>
      <c r="N21" s="850"/>
      <c r="O21" s="889"/>
    </row>
    <row r="22" spans="1:15" s="34" customFormat="1" ht="9.75" customHeight="1" x14ac:dyDescent="0.2">
      <c r="A22" s="1352"/>
      <c r="B22" s="895"/>
      <c r="C22" s="1355"/>
      <c r="D22" s="1355"/>
      <c r="E22" s="1358"/>
      <c r="F22" s="891"/>
      <c r="G22" s="896"/>
      <c r="H22" s="853"/>
      <c r="I22" s="853"/>
      <c r="J22" s="853"/>
      <c r="K22" s="853"/>
      <c r="L22" s="853"/>
      <c r="M22" s="845"/>
      <c r="N22" s="850"/>
      <c r="O22" s="889"/>
    </row>
    <row r="23" spans="1:15" s="34" customFormat="1" ht="9.75" customHeight="1" x14ac:dyDescent="0.2">
      <c r="A23" s="1352"/>
      <c r="B23" s="897"/>
      <c r="C23" s="1355"/>
      <c r="D23" s="1355"/>
      <c r="E23" s="1358"/>
      <c r="F23" s="891"/>
      <c r="G23" s="896"/>
      <c r="H23" s="853"/>
      <c r="I23" s="853"/>
      <c r="J23" s="853"/>
      <c r="K23" s="853"/>
      <c r="L23" s="853"/>
      <c r="M23" s="845"/>
      <c r="N23" s="850"/>
      <c r="O23" s="889"/>
    </row>
    <row r="24" spans="1:15" s="34" customFormat="1" ht="9.75" customHeight="1" x14ac:dyDescent="0.2">
      <c r="A24" s="1353"/>
      <c r="B24" s="898"/>
      <c r="C24" s="1355"/>
      <c r="D24" s="1356"/>
      <c r="E24" s="1359"/>
      <c r="F24" s="899"/>
      <c r="G24" s="859"/>
      <c r="H24" s="122"/>
      <c r="I24" s="122"/>
      <c r="J24" s="122"/>
      <c r="K24" s="122"/>
      <c r="L24" s="122"/>
      <c r="M24" s="131"/>
      <c r="N24" s="182"/>
      <c r="O24" s="889"/>
    </row>
    <row r="25" spans="1:15" s="34" customFormat="1" ht="9.75" customHeight="1" x14ac:dyDescent="0.2">
      <c r="A25" s="1361" t="s">
        <v>68</v>
      </c>
      <c r="B25" s="1364" t="s">
        <v>69</v>
      </c>
      <c r="C25" s="1355"/>
      <c r="D25" s="1367">
        <f>M3</f>
        <v>93</v>
      </c>
      <c r="E25" s="1370">
        <f>(F25+F35+F45+F51+F56+F61+F63)</f>
        <v>672</v>
      </c>
      <c r="F25" s="1388">
        <v>96</v>
      </c>
      <c r="G25" s="900" t="s">
        <v>470</v>
      </c>
      <c r="H25" s="842" t="s">
        <v>467</v>
      </c>
      <c r="I25" s="126" t="s">
        <v>239</v>
      </c>
      <c r="J25" s="842" t="s">
        <v>75</v>
      </c>
      <c r="K25" s="854">
        <v>10</v>
      </c>
      <c r="L25" s="116">
        <v>10</v>
      </c>
      <c r="M25" s="356">
        <v>100</v>
      </c>
      <c r="N25" s="1002" t="s">
        <v>34</v>
      </c>
      <c r="O25" s="1381"/>
    </row>
    <row r="26" spans="1:15" s="34" customFormat="1" ht="9.75" customHeight="1" x14ac:dyDescent="0.2">
      <c r="A26" s="1362"/>
      <c r="B26" s="1365"/>
      <c r="C26" s="1355"/>
      <c r="D26" s="1368"/>
      <c r="E26" s="1371"/>
      <c r="F26" s="1389"/>
      <c r="G26" s="858" t="s">
        <v>471</v>
      </c>
      <c r="H26" s="842" t="s">
        <v>467</v>
      </c>
      <c r="I26" s="126" t="s">
        <v>239</v>
      </c>
      <c r="J26" s="842" t="s">
        <v>75</v>
      </c>
      <c r="K26" s="117">
        <v>50</v>
      </c>
      <c r="L26" s="841">
        <v>10</v>
      </c>
      <c r="M26" s="356">
        <v>100</v>
      </c>
      <c r="N26" s="967"/>
      <c r="O26" s="1381"/>
    </row>
    <row r="27" spans="1:15" s="34" customFormat="1" ht="9.75" customHeight="1" x14ac:dyDescent="0.2">
      <c r="A27" s="1362"/>
      <c r="B27" s="1365"/>
      <c r="C27" s="1355"/>
      <c r="D27" s="1368"/>
      <c r="E27" s="1371"/>
      <c r="F27" s="1389"/>
      <c r="G27" s="896" t="s">
        <v>279</v>
      </c>
      <c r="H27" s="842" t="s">
        <v>467</v>
      </c>
      <c r="I27" s="126" t="s">
        <v>239</v>
      </c>
      <c r="J27" s="842" t="s">
        <v>75</v>
      </c>
      <c r="K27" s="117">
        <v>10</v>
      </c>
      <c r="L27" s="842">
        <v>10</v>
      </c>
      <c r="M27" s="356">
        <v>100</v>
      </c>
      <c r="N27" s="967"/>
      <c r="O27" s="1381"/>
    </row>
    <row r="28" spans="1:15" s="34" customFormat="1" ht="9.75" customHeight="1" x14ac:dyDescent="0.2">
      <c r="A28" s="1362"/>
      <c r="B28" s="1365"/>
      <c r="C28" s="1355"/>
      <c r="D28" s="1368"/>
      <c r="E28" s="1371"/>
      <c r="F28" s="1389"/>
      <c r="G28" s="896" t="s">
        <v>472</v>
      </c>
      <c r="H28" s="842" t="s">
        <v>467</v>
      </c>
      <c r="I28" s="126" t="s">
        <v>239</v>
      </c>
      <c r="J28" s="842" t="s">
        <v>75</v>
      </c>
      <c r="K28" s="117">
        <v>50</v>
      </c>
      <c r="L28" s="842">
        <v>10</v>
      </c>
      <c r="M28" s="356">
        <v>100</v>
      </c>
      <c r="N28" s="967"/>
      <c r="O28" s="1381"/>
    </row>
    <row r="29" spans="1:15" s="34" customFormat="1" ht="9.75" customHeight="1" x14ac:dyDescent="0.2">
      <c r="A29" s="1362"/>
      <c r="B29" s="1365"/>
      <c r="C29" s="1355"/>
      <c r="D29" s="1368"/>
      <c r="E29" s="1371"/>
      <c r="F29" s="1389"/>
      <c r="G29" s="858" t="s">
        <v>274</v>
      </c>
      <c r="H29" s="842" t="s">
        <v>467</v>
      </c>
      <c r="I29" s="126" t="s">
        <v>239</v>
      </c>
      <c r="J29" s="842" t="s">
        <v>75</v>
      </c>
      <c r="K29" s="137">
        <v>30</v>
      </c>
      <c r="L29" s="841">
        <v>10</v>
      </c>
      <c r="M29" s="356">
        <v>100</v>
      </c>
      <c r="N29" s="967"/>
      <c r="O29" s="1381"/>
    </row>
    <row r="30" spans="1:15" s="34" customFormat="1" ht="9.75" customHeight="1" x14ac:dyDescent="0.2">
      <c r="A30" s="1362"/>
      <c r="B30" s="1365"/>
      <c r="C30" s="1355"/>
      <c r="D30" s="1368"/>
      <c r="E30" s="1371"/>
      <c r="F30" s="1389"/>
      <c r="G30" s="858" t="s">
        <v>473</v>
      </c>
      <c r="H30" s="842" t="s">
        <v>467</v>
      </c>
      <c r="I30" s="126" t="s">
        <v>239</v>
      </c>
      <c r="J30" s="842" t="s">
        <v>75</v>
      </c>
      <c r="K30" s="169">
        <v>35</v>
      </c>
      <c r="L30" s="117">
        <v>10</v>
      </c>
      <c r="M30" s="356">
        <v>100</v>
      </c>
      <c r="N30" s="967"/>
      <c r="O30" s="1381"/>
    </row>
    <row r="31" spans="1:15" s="34" customFormat="1" ht="9.75" customHeight="1" x14ac:dyDescent="0.2">
      <c r="A31" s="1362"/>
      <c r="B31" s="1365"/>
      <c r="C31" s="1355"/>
      <c r="D31" s="1368"/>
      <c r="E31" s="1371"/>
      <c r="F31" s="1389"/>
      <c r="G31" s="858" t="s">
        <v>277</v>
      </c>
      <c r="H31" s="842" t="s">
        <v>467</v>
      </c>
      <c r="I31" s="126" t="s">
        <v>239</v>
      </c>
      <c r="J31" s="842" t="s">
        <v>75</v>
      </c>
      <c r="K31" s="169">
        <v>10</v>
      </c>
      <c r="L31" s="117">
        <v>10</v>
      </c>
      <c r="M31" s="845">
        <v>100</v>
      </c>
      <c r="N31" s="967"/>
      <c r="O31" s="1381"/>
    </row>
    <row r="32" spans="1:15" s="34" customFormat="1" ht="9.75" customHeight="1" x14ac:dyDescent="0.2">
      <c r="A32" s="1362"/>
      <c r="B32" s="1365"/>
      <c r="C32" s="1355"/>
      <c r="D32" s="1368"/>
      <c r="E32" s="1371"/>
      <c r="F32" s="1389"/>
      <c r="G32" s="858" t="s">
        <v>280</v>
      </c>
      <c r="H32" s="842" t="s">
        <v>467</v>
      </c>
      <c r="I32" s="126" t="s">
        <v>239</v>
      </c>
      <c r="J32" s="842" t="s">
        <v>75</v>
      </c>
      <c r="K32" s="28">
        <v>10</v>
      </c>
      <c r="L32" s="117">
        <v>10</v>
      </c>
      <c r="M32" s="845">
        <v>100</v>
      </c>
      <c r="N32" s="967"/>
      <c r="O32" s="1381"/>
    </row>
    <row r="33" spans="1:15" s="34" customFormat="1" ht="9.75" customHeight="1" x14ac:dyDescent="0.2">
      <c r="A33" s="1362"/>
      <c r="B33" s="1365"/>
      <c r="C33" s="1355"/>
      <c r="D33" s="1368"/>
      <c r="E33" s="1371"/>
      <c r="F33" s="1389"/>
      <c r="G33" s="858" t="s">
        <v>281</v>
      </c>
      <c r="H33" s="842" t="s">
        <v>467</v>
      </c>
      <c r="I33" s="126" t="s">
        <v>239</v>
      </c>
      <c r="J33" s="842" t="s">
        <v>75</v>
      </c>
      <c r="K33" s="169">
        <v>10</v>
      </c>
      <c r="L33" s="117">
        <v>10</v>
      </c>
      <c r="M33" s="845">
        <v>100</v>
      </c>
      <c r="N33" s="963"/>
      <c r="O33" s="1381"/>
    </row>
    <row r="34" spans="1:15" s="34" customFormat="1" ht="9.75" customHeight="1" x14ac:dyDescent="0.2">
      <c r="A34" s="1362"/>
      <c r="B34" s="1365"/>
      <c r="C34" s="1355"/>
      <c r="D34" s="1368"/>
      <c r="E34" s="1371"/>
      <c r="F34" s="891"/>
      <c r="G34" s="175"/>
      <c r="H34" s="842"/>
      <c r="I34" s="842"/>
      <c r="J34" s="842"/>
      <c r="K34" s="137"/>
      <c r="L34" s="842"/>
      <c r="M34" s="845"/>
      <c r="N34" s="849"/>
      <c r="O34" s="889"/>
    </row>
    <row r="35" spans="1:15" s="34" customFormat="1" ht="9.75" customHeight="1" x14ac:dyDescent="0.2">
      <c r="A35" s="1362"/>
      <c r="B35" s="1365"/>
      <c r="C35" s="1355"/>
      <c r="D35" s="1368"/>
      <c r="E35" s="1371"/>
      <c r="F35" s="1358">
        <v>96</v>
      </c>
      <c r="G35" s="175" t="s">
        <v>210</v>
      </c>
      <c r="H35" s="842" t="s">
        <v>467</v>
      </c>
      <c r="I35" s="126" t="s">
        <v>239</v>
      </c>
      <c r="J35" s="842" t="s">
        <v>75</v>
      </c>
      <c r="K35" s="137">
        <v>4</v>
      </c>
      <c r="L35" s="117">
        <v>2</v>
      </c>
      <c r="M35" s="845">
        <v>4</v>
      </c>
      <c r="N35" s="1032" t="s">
        <v>34</v>
      </c>
      <c r="O35" s="889"/>
    </row>
    <row r="36" spans="1:15" s="34" customFormat="1" ht="9.75" customHeight="1" x14ac:dyDescent="0.2">
      <c r="A36" s="1362"/>
      <c r="B36" s="1365"/>
      <c r="C36" s="1355"/>
      <c r="D36" s="1368"/>
      <c r="E36" s="1371"/>
      <c r="F36" s="1358"/>
      <c r="G36" s="175" t="s">
        <v>211</v>
      </c>
      <c r="H36" s="842" t="s">
        <v>467</v>
      </c>
      <c r="I36" s="126" t="s">
        <v>239</v>
      </c>
      <c r="J36" s="842" t="s">
        <v>75</v>
      </c>
      <c r="K36" s="137">
        <v>4</v>
      </c>
      <c r="L36" s="117">
        <v>1</v>
      </c>
      <c r="M36" s="845">
        <v>4</v>
      </c>
      <c r="N36" s="1058"/>
      <c r="O36" s="889"/>
    </row>
    <row r="37" spans="1:15" s="34" customFormat="1" ht="9.75" customHeight="1" x14ac:dyDescent="0.2">
      <c r="A37" s="1362"/>
      <c r="B37" s="1365"/>
      <c r="C37" s="1355"/>
      <c r="D37" s="1368"/>
      <c r="E37" s="1371"/>
      <c r="F37" s="1358"/>
      <c r="G37" s="175" t="s">
        <v>474</v>
      </c>
      <c r="H37" s="842" t="s">
        <v>467</v>
      </c>
      <c r="I37" s="126" t="s">
        <v>239</v>
      </c>
      <c r="J37" s="842" t="s">
        <v>75</v>
      </c>
      <c r="K37" s="137">
        <v>10</v>
      </c>
      <c r="L37" s="117">
        <v>5</v>
      </c>
      <c r="M37" s="845">
        <v>30</v>
      </c>
      <c r="N37" s="1058"/>
      <c r="O37" s="889"/>
    </row>
    <row r="38" spans="1:15" s="34" customFormat="1" ht="9.75" customHeight="1" x14ac:dyDescent="0.2">
      <c r="A38" s="1362"/>
      <c r="B38" s="1365"/>
      <c r="C38" s="1355"/>
      <c r="D38" s="1368"/>
      <c r="E38" s="1371"/>
      <c r="F38" s="1358"/>
      <c r="G38" s="175" t="s">
        <v>475</v>
      </c>
      <c r="H38" s="842" t="s">
        <v>467</v>
      </c>
      <c r="I38" s="126" t="s">
        <v>239</v>
      </c>
      <c r="J38" s="842" t="s">
        <v>75</v>
      </c>
      <c r="K38" s="137">
        <v>4</v>
      </c>
      <c r="L38" s="117">
        <v>1</v>
      </c>
      <c r="M38" s="845">
        <v>4</v>
      </c>
      <c r="N38" s="1058"/>
      <c r="O38" s="889"/>
    </row>
    <row r="39" spans="1:15" s="34" customFormat="1" ht="9.75" customHeight="1" x14ac:dyDescent="0.2">
      <c r="A39" s="1362"/>
      <c r="B39" s="1365"/>
      <c r="C39" s="1355"/>
      <c r="D39" s="1368"/>
      <c r="E39" s="1371"/>
      <c r="F39" s="1358"/>
      <c r="G39" s="175" t="s">
        <v>476</v>
      </c>
      <c r="H39" s="842" t="s">
        <v>467</v>
      </c>
      <c r="I39" s="126" t="s">
        <v>239</v>
      </c>
      <c r="J39" s="842" t="s">
        <v>75</v>
      </c>
      <c r="K39" s="137">
        <v>50</v>
      </c>
      <c r="L39" s="117">
        <v>5</v>
      </c>
      <c r="M39" s="845">
        <v>100</v>
      </c>
      <c r="N39" s="1058"/>
      <c r="O39" s="889"/>
    </row>
    <row r="40" spans="1:15" s="34" customFormat="1" ht="9.75" customHeight="1" x14ac:dyDescent="0.2">
      <c r="A40" s="1362"/>
      <c r="B40" s="1365"/>
      <c r="C40" s="1355"/>
      <c r="D40" s="1368"/>
      <c r="E40" s="1371"/>
      <c r="F40" s="1358"/>
      <c r="G40" s="132" t="s">
        <v>387</v>
      </c>
      <c r="H40" s="842" t="s">
        <v>467</v>
      </c>
      <c r="I40" s="126" t="s">
        <v>239</v>
      </c>
      <c r="J40" s="842" t="s">
        <v>75</v>
      </c>
      <c r="K40" s="137" t="s">
        <v>477</v>
      </c>
      <c r="L40" s="117">
        <v>5</v>
      </c>
      <c r="M40" s="845">
        <v>100</v>
      </c>
      <c r="N40" s="1058"/>
      <c r="O40" s="889"/>
    </row>
    <row r="41" spans="1:15" s="34" customFormat="1" ht="9.75" customHeight="1" x14ac:dyDescent="0.2">
      <c r="A41" s="1362"/>
      <c r="B41" s="1365"/>
      <c r="C41" s="1355"/>
      <c r="D41" s="1368"/>
      <c r="E41" s="1371"/>
      <c r="F41" s="1358"/>
      <c r="G41" s="359" t="s">
        <v>398</v>
      </c>
      <c r="H41" s="842" t="s">
        <v>467</v>
      </c>
      <c r="I41" s="126" t="s">
        <v>239</v>
      </c>
      <c r="J41" s="842" t="s">
        <v>75</v>
      </c>
      <c r="K41" s="137">
        <v>40</v>
      </c>
      <c r="L41" s="117">
        <v>5</v>
      </c>
      <c r="M41" s="845">
        <v>60</v>
      </c>
      <c r="N41" s="1058"/>
      <c r="O41" s="889"/>
    </row>
    <row r="42" spans="1:15" s="34" customFormat="1" ht="9.75" customHeight="1" x14ac:dyDescent="0.2">
      <c r="A42" s="1362"/>
      <c r="B42" s="1365"/>
      <c r="C42" s="1355"/>
      <c r="D42" s="1368"/>
      <c r="E42" s="1371"/>
      <c r="F42" s="1358"/>
      <c r="G42" s="359" t="s">
        <v>399</v>
      </c>
      <c r="H42" s="842" t="s">
        <v>467</v>
      </c>
      <c r="I42" s="126" t="s">
        <v>239</v>
      </c>
      <c r="J42" s="842" t="s">
        <v>75</v>
      </c>
      <c r="K42" s="137">
        <v>18</v>
      </c>
      <c r="L42" s="117">
        <v>5</v>
      </c>
      <c r="M42" s="845">
        <v>20</v>
      </c>
      <c r="N42" s="1058"/>
      <c r="O42" s="889"/>
    </row>
    <row r="43" spans="1:15" s="34" customFormat="1" ht="9.75" customHeight="1" x14ac:dyDescent="0.2">
      <c r="A43" s="1362"/>
      <c r="B43" s="1365"/>
      <c r="C43" s="1355"/>
      <c r="D43" s="1368"/>
      <c r="E43" s="1371"/>
      <c r="F43" s="1358"/>
      <c r="G43" s="175" t="s">
        <v>478</v>
      </c>
      <c r="H43" s="842" t="s">
        <v>467</v>
      </c>
      <c r="I43" s="126" t="s">
        <v>239</v>
      </c>
      <c r="J43" s="842" t="s">
        <v>75</v>
      </c>
      <c r="K43" s="137">
        <v>18</v>
      </c>
      <c r="L43" s="117">
        <v>5</v>
      </c>
      <c r="M43" s="845">
        <v>20</v>
      </c>
      <c r="N43" s="1059"/>
      <c r="O43" s="889"/>
    </row>
    <row r="44" spans="1:15" s="34" customFormat="1" ht="9.75" customHeight="1" x14ac:dyDescent="0.2">
      <c r="A44" s="1362"/>
      <c r="B44" s="1365"/>
      <c r="C44" s="1355"/>
      <c r="D44" s="1368"/>
      <c r="E44" s="1371"/>
      <c r="F44" s="891"/>
      <c r="G44" s="175"/>
      <c r="H44" s="842"/>
      <c r="I44" s="842"/>
      <c r="J44" s="842"/>
      <c r="K44" s="137"/>
      <c r="L44" s="841"/>
      <c r="M44" s="845"/>
      <c r="N44" s="901"/>
      <c r="O44" s="889"/>
    </row>
    <row r="45" spans="1:15" s="34" customFormat="1" ht="9.75" customHeight="1" x14ac:dyDescent="0.2">
      <c r="A45" s="1362"/>
      <c r="B45" s="1365"/>
      <c r="C45" s="1355"/>
      <c r="D45" s="1368"/>
      <c r="E45" s="1371"/>
      <c r="F45" s="1358">
        <v>96</v>
      </c>
      <c r="G45" s="120" t="s">
        <v>216</v>
      </c>
      <c r="H45" s="842" t="s">
        <v>467</v>
      </c>
      <c r="I45" s="126" t="s">
        <v>239</v>
      </c>
      <c r="J45" s="117" t="s">
        <v>450</v>
      </c>
      <c r="K45" s="117">
        <v>10</v>
      </c>
      <c r="L45" s="117">
        <v>5</v>
      </c>
      <c r="M45" s="845">
        <v>40</v>
      </c>
      <c r="N45" s="1032" t="s">
        <v>34</v>
      </c>
      <c r="O45" s="1382"/>
    </row>
    <row r="46" spans="1:15" s="34" customFormat="1" ht="9.75" customHeight="1" x14ac:dyDescent="0.2">
      <c r="A46" s="1362"/>
      <c r="B46" s="1365"/>
      <c r="C46" s="1355"/>
      <c r="D46" s="1368"/>
      <c r="E46" s="1371"/>
      <c r="F46" s="1358"/>
      <c r="G46" s="70" t="s">
        <v>154</v>
      </c>
      <c r="H46" s="842" t="s">
        <v>467</v>
      </c>
      <c r="I46" s="126" t="s">
        <v>239</v>
      </c>
      <c r="J46" s="117" t="s">
        <v>53</v>
      </c>
      <c r="K46" s="902">
        <v>80</v>
      </c>
      <c r="L46" s="117">
        <v>10</v>
      </c>
      <c r="M46" s="845">
        <v>200</v>
      </c>
      <c r="N46" s="1058"/>
      <c r="O46" s="1382"/>
    </row>
    <row r="47" spans="1:15" s="34" customFormat="1" ht="9.75" customHeight="1" x14ac:dyDescent="0.2">
      <c r="A47" s="1362"/>
      <c r="B47" s="1365"/>
      <c r="C47" s="1355"/>
      <c r="D47" s="1368"/>
      <c r="E47" s="1371"/>
      <c r="F47" s="1358"/>
      <c r="G47" s="175" t="s">
        <v>153</v>
      </c>
      <c r="H47" s="842" t="s">
        <v>467</v>
      </c>
      <c r="I47" s="126" t="s">
        <v>239</v>
      </c>
      <c r="J47" s="842" t="s">
        <v>75</v>
      </c>
      <c r="K47" s="117">
        <v>25</v>
      </c>
      <c r="L47" s="117">
        <v>1</v>
      </c>
      <c r="M47" s="845">
        <v>50</v>
      </c>
      <c r="N47" s="1058"/>
      <c r="O47" s="1382"/>
    </row>
    <row r="48" spans="1:15" s="34" customFormat="1" ht="9.75" customHeight="1" x14ac:dyDescent="0.2">
      <c r="A48" s="1362"/>
      <c r="B48" s="1365"/>
      <c r="C48" s="1355"/>
      <c r="D48" s="1368"/>
      <c r="E48" s="1371"/>
      <c r="F48" s="1358"/>
      <c r="G48" s="175" t="s">
        <v>265</v>
      </c>
      <c r="H48" s="842" t="s">
        <v>467</v>
      </c>
      <c r="I48" s="126" t="s">
        <v>239</v>
      </c>
      <c r="J48" s="842" t="s">
        <v>75</v>
      </c>
      <c r="K48" s="117">
        <v>25</v>
      </c>
      <c r="L48" s="117">
        <v>20</v>
      </c>
      <c r="M48" s="845">
        <v>50</v>
      </c>
      <c r="N48" s="1058"/>
      <c r="O48" s="1382"/>
    </row>
    <row r="49" spans="1:15" s="34" customFormat="1" ht="9.75" customHeight="1" x14ac:dyDescent="0.2">
      <c r="A49" s="1362"/>
      <c r="B49" s="1365"/>
      <c r="C49" s="1355"/>
      <c r="D49" s="1368"/>
      <c r="E49" s="1371"/>
      <c r="F49" s="1358"/>
      <c r="G49" s="72" t="s">
        <v>396</v>
      </c>
      <c r="H49" s="842" t="s">
        <v>467</v>
      </c>
      <c r="I49" s="126" t="s">
        <v>239</v>
      </c>
      <c r="J49" s="842" t="s">
        <v>75</v>
      </c>
      <c r="K49" s="117">
        <v>20</v>
      </c>
      <c r="L49" s="842">
        <v>5</v>
      </c>
      <c r="M49" s="128">
        <v>150</v>
      </c>
      <c r="N49" s="1059"/>
      <c r="O49" s="1382"/>
    </row>
    <row r="50" spans="1:15" s="34" customFormat="1" ht="9.75" customHeight="1" x14ac:dyDescent="0.2">
      <c r="A50" s="1362"/>
      <c r="B50" s="1365"/>
      <c r="C50" s="1355"/>
      <c r="D50" s="1368"/>
      <c r="E50" s="1371"/>
      <c r="F50" s="891"/>
      <c r="G50" s="119"/>
      <c r="H50" s="842"/>
      <c r="I50" s="842"/>
      <c r="J50" s="842"/>
      <c r="K50" s="117"/>
      <c r="L50" s="842"/>
      <c r="M50" s="845"/>
      <c r="N50" s="901"/>
      <c r="O50" s="1382"/>
    </row>
    <row r="51" spans="1:15" s="34" customFormat="1" ht="9.75" customHeight="1" x14ac:dyDescent="0.2">
      <c r="A51" s="1362"/>
      <c r="B51" s="1365"/>
      <c r="C51" s="1355"/>
      <c r="D51" s="1368"/>
      <c r="E51" s="1371"/>
      <c r="F51" s="1358">
        <v>96</v>
      </c>
      <c r="G51" s="175" t="s">
        <v>479</v>
      </c>
      <c r="H51" s="842" t="s">
        <v>467</v>
      </c>
      <c r="I51" s="126" t="s">
        <v>239</v>
      </c>
      <c r="J51" s="117" t="s">
        <v>53</v>
      </c>
      <c r="K51" s="117" t="s">
        <v>480</v>
      </c>
      <c r="L51" s="117">
        <v>50</v>
      </c>
      <c r="M51" s="845">
        <v>200</v>
      </c>
      <c r="N51" s="961" t="s">
        <v>34</v>
      </c>
      <c r="O51" s="1382"/>
    </row>
    <row r="52" spans="1:15" s="34" customFormat="1" ht="9.75" customHeight="1" x14ac:dyDescent="0.2">
      <c r="A52" s="1362"/>
      <c r="B52" s="1365"/>
      <c r="C52" s="1355"/>
      <c r="D52" s="1368"/>
      <c r="E52" s="1371"/>
      <c r="F52" s="1358"/>
      <c r="G52" s="175" t="s">
        <v>145</v>
      </c>
      <c r="H52" s="842" t="s">
        <v>467</v>
      </c>
      <c r="I52" s="126" t="s">
        <v>239</v>
      </c>
      <c r="J52" s="117" t="s">
        <v>450</v>
      </c>
      <c r="K52" s="117">
        <v>50</v>
      </c>
      <c r="L52" s="117">
        <v>80</v>
      </c>
      <c r="M52" s="845">
        <v>100</v>
      </c>
      <c r="N52" s="967"/>
      <c r="O52" s="889"/>
    </row>
    <row r="53" spans="1:15" s="34" customFormat="1" ht="9.75" customHeight="1" x14ac:dyDescent="0.2">
      <c r="A53" s="1362"/>
      <c r="B53" s="1365"/>
      <c r="C53" s="1355"/>
      <c r="D53" s="1368"/>
      <c r="E53" s="1371"/>
      <c r="F53" s="1358"/>
      <c r="G53" s="175" t="s">
        <v>481</v>
      </c>
      <c r="H53" s="842" t="s">
        <v>467</v>
      </c>
      <c r="I53" s="126" t="s">
        <v>239</v>
      </c>
      <c r="J53" s="842" t="s">
        <v>450</v>
      </c>
      <c r="K53" s="117">
        <v>20</v>
      </c>
      <c r="L53" s="117">
        <v>500</v>
      </c>
      <c r="M53" s="845">
        <v>1500</v>
      </c>
      <c r="N53" s="967"/>
      <c r="O53" s="889"/>
    </row>
    <row r="54" spans="1:15" s="34" customFormat="1" ht="9.75" customHeight="1" x14ac:dyDescent="0.2">
      <c r="A54" s="1362"/>
      <c r="B54" s="1365"/>
      <c r="C54" s="1355"/>
      <c r="D54" s="1368"/>
      <c r="E54" s="1371"/>
      <c r="F54" s="1358"/>
      <c r="G54" s="175" t="s">
        <v>482</v>
      </c>
      <c r="H54" s="842" t="s">
        <v>467</v>
      </c>
      <c r="I54" s="126" t="s">
        <v>239</v>
      </c>
      <c r="J54" s="842" t="s">
        <v>75</v>
      </c>
      <c r="K54" s="117">
        <v>20</v>
      </c>
      <c r="L54" s="117">
        <v>50</v>
      </c>
      <c r="M54" s="845">
        <v>200</v>
      </c>
      <c r="N54" s="967"/>
      <c r="O54" s="889"/>
    </row>
    <row r="55" spans="1:15" s="34" customFormat="1" ht="9.75" customHeight="1" x14ac:dyDescent="0.2">
      <c r="A55" s="1362"/>
      <c r="B55" s="1365"/>
      <c r="C55" s="1355"/>
      <c r="D55" s="1368"/>
      <c r="E55" s="1371"/>
      <c r="F55" s="891"/>
      <c r="G55" s="175"/>
      <c r="H55" s="842"/>
      <c r="I55" s="148"/>
      <c r="J55" s="148"/>
      <c r="K55" s="117"/>
      <c r="L55" s="903"/>
      <c r="M55" s="845"/>
      <c r="N55" s="849"/>
      <c r="O55" s="889"/>
    </row>
    <row r="56" spans="1:15" s="34" customFormat="1" ht="9.75" customHeight="1" x14ac:dyDescent="0.2">
      <c r="A56" s="1362"/>
      <c r="B56" s="1365"/>
      <c r="C56" s="1355"/>
      <c r="D56" s="1368"/>
      <c r="E56" s="1371"/>
      <c r="F56" s="1358">
        <v>96</v>
      </c>
      <c r="G56" s="175" t="s">
        <v>370</v>
      </c>
      <c r="H56" s="842" t="s">
        <v>467</v>
      </c>
      <c r="I56" s="126" t="s">
        <v>239</v>
      </c>
      <c r="J56" s="117" t="s">
        <v>53</v>
      </c>
      <c r="K56" s="117">
        <v>10</v>
      </c>
      <c r="L56" s="117">
        <v>5</v>
      </c>
      <c r="M56" s="845">
        <v>100</v>
      </c>
      <c r="N56" s="1032" t="s">
        <v>34</v>
      </c>
      <c r="O56" s="889"/>
    </row>
    <row r="57" spans="1:15" s="34" customFormat="1" ht="9.75" customHeight="1" x14ac:dyDescent="0.2">
      <c r="A57" s="1362"/>
      <c r="B57" s="1365"/>
      <c r="C57" s="1355"/>
      <c r="D57" s="1368"/>
      <c r="E57" s="1371"/>
      <c r="F57" s="1358"/>
      <c r="G57" s="175" t="s">
        <v>371</v>
      </c>
      <c r="H57" s="842" t="s">
        <v>467</v>
      </c>
      <c r="I57" s="126" t="s">
        <v>239</v>
      </c>
      <c r="J57" s="842" t="s">
        <v>75</v>
      </c>
      <c r="K57" s="117">
        <v>10</v>
      </c>
      <c r="L57" s="117">
        <v>5</v>
      </c>
      <c r="M57" s="845">
        <v>100</v>
      </c>
      <c r="N57" s="1058"/>
      <c r="O57" s="889"/>
    </row>
    <row r="58" spans="1:15" s="34" customFormat="1" ht="9.75" customHeight="1" x14ac:dyDescent="0.2">
      <c r="A58" s="1362"/>
      <c r="B58" s="1365"/>
      <c r="C58" s="1355"/>
      <c r="D58" s="1368"/>
      <c r="E58" s="1371"/>
      <c r="F58" s="1358"/>
      <c r="G58" s="175" t="s">
        <v>372</v>
      </c>
      <c r="H58" s="842" t="s">
        <v>467</v>
      </c>
      <c r="I58" s="126" t="s">
        <v>239</v>
      </c>
      <c r="J58" s="842" t="s">
        <v>75</v>
      </c>
      <c r="K58" s="117">
        <v>10</v>
      </c>
      <c r="L58" s="117">
        <v>5</v>
      </c>
      <c r="M58" s="845">
        <v>100</v>
      </c>
      <c r="N58" s="1058"/>
      <c r="O58" s="889"/>
    </row>
    <row r="59" spans="1:15" s="34" customFormat="1" ht="9.75" customHeight="1" x14ac:dyDescent="0.2">
      <c r="A59" s="1362"/>
      <c r="B59" s="1365"/>
      <c r="C59" s="1355"/>
      <c r="D59" s="1368"/>
      <c r="E59" s="1371"/>
      <c r="F59" s="1358"/>
      <c r="G59" s="175" t="s">
        <v>483</v>
      </c>
      <c r="H59" s="842" t="s">
        <v>467</v>
      </c>
      <c r="I59" s="126" t="s">
        <v>239</v>
      </c>
      <c r="J59" s="842" t="s">
        <v>75</v>
      </c>
      <c r="K59" s="117">
        <v>10</v>
      </c>
      <c r="L59" s="117">
        <v>5</v>
      </c>
      <c r="M59" s="845">
        <v>10</v>
      </c>
      <c r="N59" s="1058"/>
      <c r="O59" s="889"/>
    </row>
    <row r="60" spans="1:15" s="34" customFormat="1" ht="9.75" customHeight="1" x14ac:dyDescent="0.2">
      <c r="A60" s="1362"/>
      <c r="B60" s="1365"/>
      <c r="C60" s="1355"/>
      <c r="D60" s="1368"/>
      <c r="E60" s="1371"/>
      <c r="F60" s="891"/>
      <c r="G60" s="175"/>
      <c r="H60" s="842"/>
      <c r="I60" s="117"/>
      <c r="J60" s="117"/>
      <c r="K60" s="117"/>
      <c r="L60" s="117"/>
      <c r="M60" s="845"/>
      <c r="N60" s="23"/>
      <c r="O60" s="889"/>
    </row>
    <row r="61" spans="1:15" s="34" customFormat="1" ht="9.75" customHeight="1" x14ac:dyDescent="0.2">
      <c r="A61" s="1362"/>
      <c r="B61" s="1365"/>
      <c r="C61" s="1355"/>
      <c r="D61" s="1368"/>
      <c r="E61" s="1371"/>
      <c r="F61" s="891">
        <v>96</v>
      </c>
      <c r="G61" s="175" t="s">
        <v>382</v>
      </c>
      <c r="H61" s="842" t="s">
        <v>467</v>
      </c>
      <c r="I61" s="126" t="s">
        <v>239</v>
      </c>
      <c r="J61" s="842" t="s">
        <v>75</v>
      </c>
      <c r="K61" s="117">
        <v>1</v>
      </c>
      <c r="L61" s="904">
        <v>3.7999999999999999E-2</v>
      </c>
      <c r="M61" s="905">
        <v>3.7999999999999999E-2</v>
      </c>
      <c r="N61" s="117" t="s">
        <v>381</v>
      </c>
      <c r="O61" s="889"/>
    </row>
    <row r="62" spans="1:15" s="34" customFormat="1" ht="9.75" customHeight="1" x14ac:dyDescent="0.2">
      <c r="A62" s="1362"/>
      <c r="B62" s="1365"/>
      <c r="C62" s="1355"/>
      <c r="D62" s="1368"/>
      <c r="E62" s="1371"/>
      <c r="F62" s="891"/>
      <c r="G62" s="175"/>
      <c r="H62" s="842"/>
      <c r="I62" s="117"/>
      <c r="J62" s="117"/>
      <c r="K62" s="117"/>
      <c r="L62" s="117"/>
      <c r="M62" s="845"/>
      <c r="N62" s="23"/>
      <c r="O62" s="889"/>
    </row>
    <row r="63" spans="1:15" s="34" customFormat="1" ht="9.75" customHeight="1" x14ac:dyDescent="0.2">
      <c r="A63" s="1362"/>
      <c r="B63" s="1365"/>
      <c r="C63" s="1355"/>
      <c r="D63" s="1368"/>
      <c r="E63" s="1371"/>
      <c r="F63" s="1358">
        <v>96</v>
      </c>
      <c r="G63" s="154" t="s">
        <v>271</v>
      </c>
      <c r="H63" s="842" t="s">
        <v>467</v>
      </c>
      <c r="I63" s="126" t="s">
        <v>239</v>
      </c>
      <c r="J63" s="117" t="s">
        <v>53</v>
      </c>
      <c r="K63" s="117">
        <v>25</v>
      </c>
      <c r="L63" s="847">
        <v>10</v>
      </c>
      <c r="M63" s="845">
        <v>100</v>
      </c>
      <c r="N63" s="1058" t="s">
        <v>34</v>
      </c>
      <c r="O63" s="889"/>
    </row>
    <row r="64" spans="1:15" s="34" customFormat="1" ht="9.75" customHeight="1" x14ac:dyDescent="0.2">
      <c r="A64" s="1362"/>
      <c r="B64" s="1365"/>
      <c r="C64" s="1355"/>
      <c r="D64" s="1368"/>
      <c r="E64" s="1371"/>
      <c r="F64" s="1358"/>
      <c r="G64" s="271" t="s">
        <v>272</v>
      </c>
      <c r="H64" s="842" t="s">
        <v>467</v>
      </c>
      <c r="I64" s="126" t="s">
        <v>239</v>
      </c>
      <c r="J64" s="117" t="s">
        <v>53</v>
      </c>
      <c r="K64" s="853">
        <v>10</v>
      </c>
      <c r="L64" s="847">
        <v>5</v>
      </c>
      <c r="M64" s="845">
        <v>10</v>
      </c>
      <c r="N64" s="1058"/>
      <c r="O64" s="889"/>
    </row>
    <row r="65" spans="1:15" s="34" customFormat="1" ht="9.75" customHeight="1" x14ac:dyDescent="0.2">
      <c r="A65" s="1362"/>
      <c r="B65" s="1365"/>
      <c r="C65" s="1355"/>
      <c r="D65" s="1368"/>
      <c r="E65" s="1371"/>
      <c r="F65" s="1358"/>
      <c r="G65" s="156" t="s">
        <v>273</v>
      </c>
      <c r="H65" s="842" t="s">
        <v>467</v>
      </c>
      <c r="I65" s="126" t="s">
        <v>239</v>
      </c>
      <c r="J65" s="117" t="s">
        <v>53</v>
      </c>
      <c r="K65" s="853">
        <v>25</v>
      </c>
      <c r="L65" s="847">
        <v>10</v>
      </c>
      <c r="M65" s="845">
        <v>30</v>
      </c>
      <c r="N65" s="1058"/>
      <c r="O65" s="889"/>
    </row>
    <row r="66" spans="1:15" s="34" customFormat="1" ht="9.75" customHeight="1" x14ac:dyDescent="0.2">
      <c r="A66" s="1362"/>
      <c r="B66" s="1365"/>
      <c r="C66" s="1355"/>
      <c r="D66" s="1368"/>
      <c r="E66" s="1371"/>
      <c r="F66" s="1358"/>
      <c r="G66" s="156" t="s">
        <v>213</v>
      </c>
      <c r="H66" s="842" t="s">
        <v>467</v>
      </c>
      <c r="I66" s="126" t="s">
        <v>239</v>
      </c>
      <c r="J66" s="117" t="s">
        <v>53</v>
      </c>
      <c r="K66" s="853">
        <v>35</v>
      </c>
      <c r="L66" s="847">
        <v>10</v>
      </c>
      <c r="M66" s="845">
        <v>75</v>
      </c>
      <c r="N66" s="1059"/>
      <c r="O66" s="889"/>
    </row>
    <row r="67" spans="1:15" s="34" customFormat="1" ht="9.75" customHeight="1" x14ac:dyDescent="0.2">
      <c r="A67" s="1363"/>
      <c r="B67" s="1366"/>
      <c r="C67" s="1355"/>
      <c r="D67" s="1369"/>
      <c r="E67" s="1372"/>
      <c r="F67" s="899"/>
      <c r="G67" s="859"/>
      <c r="H67" s="122"/>
      <c r="I67" s="122"/>
      <c r="J67" s="122"/>
      <c r="K67" s="122"/>
      <c r="L67" s="122"/>
      <c r="M67" s="131"/>
      <c r="N67" s="182"/>
      <c r="O67" s="889"/>
    </row>
    <row r="68" spans="1:15" s="34" customFormat="1" ht="9.75" customHeight="1" x14ac:dyDescent="0.2">
      <c r="A68" s="1351" t="s">
        <v>73</v>
      </c>
      <c r="B68" s="1375" t="s">
        <v>74</v>
      </c>
      <c r="C68" s="1355"/>
      <c r="D68" s="1391">
        <f>M4</f>
        <v>51</v>
      </c>
      <c r="E68" s="1394">
        <f>F68+F76</f>
        <v>120</v>
      </c>
      <c r="F68" s="1357">
        <v>60</v>
      </c>
      <c r="G68" s="118" t="s">
        <v>284</v>
      </c>
      <c r="H68" s="842" t="s">
        <v>467</v>
      </c>
      <c r="I68" s="842"/>
      <c r="J68" s="842" t="s">
        <v>76</v>
      </c>
      <c r="K68" s="843"/>
      <c r="L68" s="854">
        <v>5</v>
      </c>
      <c r="M68" s="847">
        <v>5</v>
      </c>
      <c r="N68" s="1002" t="s">
        <v>34</v>
      </c>
      <c r="O68" s="1382"/>
    </row>
    <row r="69" spans="1:15" s="34" customFormat="1" ht="9.75" customHeight="1" x14ac:dyDescent="0.2">
      <c r="A69" s="1373"/>
      <c r="B69" s="1376"/>
      <c r="C69" s="1355"/>
      <c r="D69" s="1392"/>
      <c r="E69" s="1371"/>
      <c r="F69" s="1358"/>
      <c r="G69" s="118" t="s">
        <v>285</v>
      </c>
      <c r="H69" s="842" t="s">
        <v>467</v>
      </c>
      <c r="I69" s="842"/>
      <c r="J69" s="842" t="s">
        <v>76</v>
      </c>
      <c r="K69" s="843"/>
      <c r="L69" s="853">
        <v>5</v>
      </c>
      <c r="M69" s="847">
        <v>5</v>
      </c>
      <c r="N69" s="967"/>
      <c r="O69" s="1382"/>
    </row>
    <row r="70" spans="1:15" s="34" customFormat="1" ht="9.75" customHeight="1" x14ac:dyDescent="0.2">
      <c r="A70" s="1373"/>
      <c r="B70" s="1376"/>
      <c r="C70" s="1355"/>
      <c r="D70" s="1392"/>
      <c r="E70" s="1371"/>
      <c r="F70" s="1358"/>
      <c r="G70" s="118" t="s">
        <v>156</v>
      </c>
      <c r="H70" s="842" t="s">
        <v>467</v>
      </c>
      <c r="I70" s="842"/>
      <c r="J70" s="842" t="s">
        <v>76</v>
      </c>
      <c r="K70" s="843"/>
      <c r="L70" s="117">
        <v>5</v>
      </c>
      <c r="M70" s="847">
        <v>40</v>
      </c>
      <c r="N70" s="967"/>
      <c r="O70" s="1382"/>
    </row>
    <row r="71" spans="1:15" s="34" customFormat="1" ht="9.75" customHeight="1" x14ac:dyDescent="0.2">
      <c r="A71" s="1373"/>
      <c r="B71" s="1376"/>
      <c r="C71" s="1355"/>
      <c r="D71" s="1392"/>
      <c r="E71" s="1371"/>
      <c r="F71" s="1358"/>
      <c r="G71" s="118" t="s">
        <v>286</v>
      </c>
      <c r="H71" s="842" t="s">
        <v>467</v>
      </c>
      <c r="I71" s="842"/>
      <c r="J71" s="842" t="s">
        <v>76</v>
      </c>
      <c r="K71" s="843"/>
      <c r="L71" s="842">
        <v>5</v>
      </c>
      <c r="M71" s="847">
        <v>5</v>
      </c>
      <c r="N71" s="963"/>
      <c r="O71" s="1382"/>
    </row>
    <row r="72" spans="1:15" s="34" customFormat="1" ht="9.75" customHeight="1" x14ac:dyDescent="0.2">
      <c r="A72" s="1373"/>
      <c r="B72" s="1376"/>
      <c r="C72" s="1355"/>
      <c r="D72" s="1392"/>
      <c r="E72" s="1371"/>
      <c r="F72" s="906"/>
      <c r="G72" s="907" t="s">
        <v>484</v>
      </c>
      <c r="H72" s="297"/>
      <c r="I72" s="297"/>
      <c r="J72" s="297"/>
      <c r="K72" s="908"/>
      <c r="L72" s="909"/>
      <c r="M72" s="308"/>
      <c r="N72" s="910"/>
      <c r="O72" s="889"/>
    </row>
    <row r="73" spans="1:15" s="34" customFormat="1" ht="9.75" customHeight="1" x14ac:dyDescent="0.2">
      <c r="A73" s="1373"/>
      <c r="B73" s="1376"/>
      <c r="C73" s="1355"/>
      <c r="D73" s="1392"/>
      <c r="E73" s="1371"/>
      <c r="F73" s="911"/>
      <c r="G73" s="912"/>
      <c r="H73" s="297"/>
      <c r="I73" s="297"/>
      <c r="J73" s="297"/>
      <c r="K73" s="908"/>
      <c r="L73" s="909"/>
      <c r="M73" s="308"/>
      <c r="N73" s="910"/>
      <c r="O73" s="889"/>
    </row>
    <row r="74" spans="1:15" s="34" customFormat="1" ht="9.75" customHeight="1" x14ac:dyDescent="0.2">
      <c r="A74" s="1373"/>
      <c r="B74" s="1376"/>
      <c r="C74" s="1355"/>
      <c r="D74" s="1392"/>
      <c r="E74" s="1371"/>
      <c r="F74" s="906"/>
      <c r="G74" s="907"/>
      <c r="H74" s="297"/>
      <c r="I74" s="297"/>
      <c r="J74" s="297"/>
      <c r="K74" s="297"/>
      <c r="L74" s="909"/>
      <c r="M74" s="308"/>
      <c r="N74" s="910"/>
      <c r="O74" s="889"/>
    </row>
    <row r="75" spans="1:15" s="34" customFormat="1" ht="9.75" customHeight="1" x14ac:dyDescent="0.2">
      <c r="A75" s="1373"/>
      <c r="B75" s="1376"/>
      <c r="C75" s="1355"/>
      <c r="D75" s="1392"/>
      <c r="E75" s="1371"/>
      <c r="F75" s="906"/>
      <c r="G75" s="259" t="s">
        <v>287</v>
      </c>
      <c r="H75" s="847" t="s">
        <v>467</v>
      </c>
      <c r="I75" s="847"/>
      <c r="J75" s="847" t="s">
        <v>53</v>
      </c>
      <c r="K75" s="847"/>
      <c r="L75" s="847">
        <v>5</v>
      </c>
      <c r="M75" s="847">
        <v>100</v>
      </c>
      <c r="N75" s="961" t="s">
        <v>34</v>
      </c>
      <c r="O75" s="889"/>
    </row>
    <row r="76" spans="1:15" s="34" customFormat="1" ht="9.75" customHeight="1" x14ac:dyDescent="0.2">
      <c r="A76" s="1373"/>
      <c r="B76" s="1376"/>
      <c r="C76" s="1355"/>
      <c r="D76" s="1392"/>
      <c r="E76" s="1371"/>
      <c r="F76" s="1358">
        <v>60</v>
      </c>
      <c r="G76" s="407" t="s">
        <v>288</v>
      </c>
      <c r="H76" s="842" t="s">
        <v>467</v>
      </c>
      <c r="I76" s="842"/>
      <c r="J76" s="842" t="s">
        <v>53</v>
      </c>
      <c r="K76" s="842"/>
      <c r="L76" s="847">
        <v>5</v>
      </c>
      <c r="M76" s="847">
        <v>100</v>
      </c>
      <c r="N76" s="967"/>
      <c r="O76" s="1382"/>
    </row>
    <row r="77" spans="1:15" s="34" customFormat="1" ht="9.75" customHeight="1" x14ac:dyDescent="0.2">
      <c r="A77" s="1373"/>
      <c r="B77" s="1376"/>
      <c r="C77" s="1355"/>
      <c r="D77" s="1392"/>
      <c r="E77" s="1371"/>
      <c r="F77" s="1358"/>
      <c r="G77" s="259" t="s">
        <v>289</v>
      </c>
      <c r="H77" s="842" t="s">
        <v>467</v>
      </c>
      <c r="I77" s="848"/>
      <c r="J77" s="842" t="s">
        <v>53</v>
      </c>
      <c r="K77" s="848"/>
      <c r="L77" s="847">
        <v>5</v>
      </c>
      <c r="M77" s="171">
        <v>10</v>
      </c>
      <c r="N77" s="967"/>
      <c r="O77" s="1382"/>
    </row>
    <row r="78" spans="1:15" s="34" customFormat="1" ht="9.75" customHeight="1" x14ac:dyDescent="0.2">
      <c r="A78" s="1373"/>
      <c r="B78" s="1376"/>
      <c r="C78" s="1355"/>
      <c r="D78" s="1392"/>
      <c r="E78" s="1371"/>
      <c r="F78" s="1358"/>
      <c r="G78" s="260" t="s">
        <v>178</v>
      </c>
      <c r="H78" s="842" t="s">
        <v>467</v>
      </c>
      <c r="I78" s="148"/>
      <c r="J78" s="842" t="s">
        <v>53</v>
      </c>
      <c r="K78" s="148"/>
      <c r="L78" s="847">
        <v>5</v>
      </c>
      <c r="M78" s="171">
        <v>10</v>
      </c>
      <c r="N78" s="967"/>
      <c r="O78" s="1382"/>
    </row>
    <row r="79" spans="1:15" s="34" customFormat="1" ht="9.75" customHeight="1" x14ac:dyDescent="0.2">
      <c r="A79" s="1373"/>
      <c r="B79" s="1376"/>
      <c r="C79" s="1355"/>
      <c r="D79" s="1392"/>
      <c r="E79" s="1371"/>
      <c r="F79" s="1358"/>
      <c r="G79" s="259" t="s">
        <v>177</v>
      </c>
      <c r="H79" s="842" t="s">
        <v>467</v>
      </c>
      <c r="I79" s="848"/>
      <c r="J79" s="842" t="s">
        <v>53</v>
      </c>
      <c r="K79" s="848"/>
      <c r="L79" s="847">
        <v>5</v>
      </c>
      <c r="M79" s="171">
        <v>10</v>
      </c>
      <c r="N79" s="967"/>
      <c r="O79" s="1382"/>
    </row>
    <row r="80" spans="1:15" s="34" customFormat="1" ht="9.75" customHeight="1" x14ac:dyDescent="0.2">
      <c r="A80" s="1373"/>
      <c r="B80" s="1376"/>
      <c r="C80" s="1355"/>
      <c r="D80" s="1392"/>
      <c r="E80" s="1371"/>
      <c r="F80" s="906"/>
      <c r="G80" s="259" t="s">
        <v>330</v>
      </c>
      <c r="H80" s="843" t="s">
        <v>467</v>
      </c>
      <c r="I80" s="139"/>
      <c r="J80" s="843" t="s">
        <v>53</v>
      </c>
      <c r="K80" s="139"/>
      <c r="L80" s="843">
        <v>5</v>
      </c>
      <c r="M80" s="831">
        <v>10</v>
      </c>
      <c r="N80" s="967"/>
      <c r="O80" s="889"/>
    </row>
    <row r="81" spans="1:20" s="34" customFormat="1" ht="9.75" customHeight="1" x14ac:dyDescent="0.2">
      <c r="A81" s="1374"/>
      <c r="B81" s="1377"/>
      <c r="C81" s="1355"/>
      <c r="D81" s="1393"/>
      <c r="E81" s="1372"/>
      <c r="F81" s="913"/>
      <c r="G81" s="914" t="s">
        <v>158</v>
      </c>
      <c r="H81" s="843" t="s">
        <v>467</v>
      </c>
      <c r="I81" s="915"/>
      <c r="J81" s="843" t="s">
        <v>53</v>
      </c>
      <c r="K81" s="915"/>
      <c r="L81" s="915">
        <v>10</v>
      </c>
      <c r="M81" s="915">
        <v>10</v>
      </c>
      <c r="N81" s="1390"/>
      <c r="O81" s="889"/>
    </row>
    <row r="82" spans="1:20" s="34" customFormat="1" ht="9.75" customHeight="1" x14ac:dyDescent="0.2">
      <c r="A82" s="1351" t="s">
        <v>88</v>
      </c>
      <c r="B82" s="1375" t="s">
        <v>89</v>
      </c>
      <c r="C82" s="1355"/>
      <c r="D82" s="1391">
        <f>M5</f>
        <v>19.5</v>
      </c>
      <c r="E82" s="1394">
        <v>30</v>
      </c>
      <c r="F82" s="916"/>
      <c r="G82" s="133" t="s">
        <v>484</v>
      </c>
      <c r="H82" s="116"/>
      <c r="I82" s="116"/>
      <c r="J82" s="116"/>
      <c r="K82" s="116"/>
      <c r="L82" s="116"/>
      <c r="M82" s="124"/>
      <c r="N82" s="173"/>
      <c r="O82" s="889"/>
    </row>
    <row r="83" spans="1:20" s="34" customFormat="1" ht="9.75" customHeight="1" x14ac:dyDescent="0.2">
      <c r="A83" s="1373"/>
      <c r="B83" s="1376"/>
      <c r="C83" s="1355"/>
      <c r="D83" s="1392"/>
      <c r="E83" s="1371"/>
      <c r="F83" s="906"/>
      <c r="G83" s="118" t="s">
        <v>484</v>
      </c>
      <c r="H83" s="842"/>
      <c r="I83" s="842"/>
      <c r="J83" s="842"/>
      <c r="K83" s="842"/>
      <c r="L83" s="842"/>
      <c r="M83" s="847"/>
      <c r="N83" s="852"/>
      <c r="O83" s="889"/>
    </row>
    <row r="84" spans="1:20" s="34" customFormat="1" ht="9.75" customHeight="1" x14ac:dyDescent="0.2">
      <c r="A84" s="1373"/>
      <c r="B84" s="1376"/>
      <c r="C84" s="1355"/>
      <c r="D84" s="1392"/>
      <c r="E84" s="1371"/>
      <c r="F84" s="906"/>
      <c r="G84" s="3"/>
      <c r="H84" s="842"/>
      <c r="I84" s="842"/>
      <c r="J84" s="842"/>
      <c r="K84" s="842"/>
      <c r="L84" s="842"/>
      <c r="M84" s="847"/>
      <c r="N84" s="852"/>
      <c r="O84" s="889"/>
    </row>
    <row r="85" spans="1:20" s="34" customFormat="1" ht="9.75" customHeight="1" x14ac:dyDescent="0.2">
      <c r="A85" s="1373"/>
      <c r="B85" s="1376"/>
      <c r="C85" s="1355"/>
      <c r="D85" s="1392"/>
      <c r="E85" s="1371"/>
      <c r="F85" s="906"/>
      <c r="G85" s="119"/>
      <c r="H85" s="842"/>
      <c r="I85" s="842"/>
      <c r="J85" s="842"/>
      <c r="K85" s="842"/>
      <c r="L85" s="842"/>
      <c r="M85" s="847"/>
      <c r="N85" s="852"/>
      <c r="O85" s="889"/>
    </row>
    <row r="86" spans="1:20" s="34" customFormat="1" ht="9.75" customHeight="1" x14ac:dyDescent="0.2">
      <c r="A86" s="1373"/>
      <c r="B86" s="1376"/>
      <c r="C86" s="1355"/>
      <c r="D86" s="1392"/>
      <c r="E86" s="1371"/>
      <c r="F86" s="906"/>
      <c r="G86" s="118"/>
      <c r="H86" s="842"/>
      <c r="I86" s="842"/>
      <c r="J86" s="842"/>
      <c r="K86" s="842"/>
      <c r="L86" s="842"/>
      <c r="M86" s="847"/>
      <c r="N86" s="852"/>
      <c r="O86" s="889"/>
    </row>
    <row r="87" spans="1:20" s="34" customFormat="1" ht="9.75" customHeight="1" x14ac:dyDescent="0.2">
      <c r="A87" s="1373"/>
      <c r="B87" s="1376"/>
      <c r="C87" s="1355"/>
      <c r="D87" s="1392"/>
      <c r="E87" s="1371"/>
      <c r="F87" s="906">
        <v>30</v>
      </c>
      <c r="G87" s="119" t="s">
        <v>485</v>
      </c>
      <c r="H87" s="137" t="s">
        <v>467</v>
      </c>
      <c r="I87" s="126" t="s">
        <v>239</v>
      </c>
      <c r="J87" s="852" t="s">
        <v>75</v>
      </c>
      <c r="K87" s="842">
        <v>5</v>
      </c>
      <c r="L87" s="137">
        <v>2</v>
      </c>
      <c r="M87" s="847">
        <v>5</v>
      </c>
      <c r="N87" s="849" t="s">
        <v>34</v>
      </c>
      <c r="O87" s="889"/>
    </row>
    <row r="88" spans="1:20" s="34" customFormat="1" ht="9.75" customHeight="1" x14ac:dyDescent="0.2">
      <c r="A88" s="1373"/>
      <c r="B88" s="1376"/>
      <c r="C88" s="1355"/>
      <c r="D88" s="1392"/>
      <c r="E88" s="1371"/>
      <c r="F88" s="906"/>
      <c r="G88" s="118"/>
      <c r="H88" s="842"/>
      <c r="I88" s="842"/>
      <c r="J88" s="842"/>
      <c r="K88" s="842"/>
      <c r="L88" s="842"/>
      <c r="M88" s="847"/>
      <c r="N88" s="852"/>
      <c r="O88" s="889"/>
    </row>
    <row r="89" spans="1:20" s="34" customFormat="1" ht="9.75" customHeight="1" x14ac:dyDescent="0.2">
      <c r="A89" s="1373"/>
      <c r="B89" s="1376"/>
      <c r="C89" s="1355"/>
      <c r="D89" s="1392"/>
      <c r="E89" s="1371"/>
      <c r="F89" s="906"/>
      <c r="G89" s="118"/>
      <c r="H89" s="842"/>
      <c r="I89" s="842"/>
      <c r="J89" s="842"/>
      <c r="K89" s="842"/>
      <c r="L89" s="842"/>
      <c r="M89" s="847"/>
      <c r="N89" s="852"/>
      <c r="O89" s="889"/>
    </row>
    <row r="90" spans="1:20" s="34" customFormat="1" ht="9.75" customHeight="1" x14ac:dyDescent="0.2">
      <c r="A90" s="1373"/>
      <c r="B90" s="1376"/>
      <c r="C90" s="1355"/>
      <c r="D90" s="1392"/>
      <c r="E90" s="1371"/>
      <c r="F90" s="906"/>
      <c r="G90" s="119"/>
      <c r="H90" s="117"/>
      <c r="I90" s="117"/>
      <c r="J90" s="117"/>
      <c r="K90" s="117"/>
      <c r="L90" s="117"/>
      <c r="M90" s="126"/>
      <c r="N90" s="849"/>
      <c r="O90" s="889"/>
    </row>
    <row r="91" spans="1:20" s="34" customFormat="1" ht="9.75" customHeight="1" x14ac:dyDescent="0.2">
      <c r="A91" s="1373"/>
      <c r="B91" s="1377"/>
      <c r="C91" s="1355"/>
      <c r="D91" s="1393"/>
      <c r="E91" s="1372"/>
      <c r="F91" s="906"/>
      <c r="G91" s="120"/>
      <c r="H91" s="841"/>
      <c r="I91" s="841"/>
      <c r="J91" s="841"/>
      <c r="K91" s="841"/>
      <c r="L91" s="841"/>
      <c r="M91" s="846"/>
      <c r="N91" s="851"/>
      <c r="O91" s="889"/>
    </row>
    <row r="92" spans="1:20" s="34" customFormat="1" ht="9.75" customHeight="1" x14ac:dyDescent="0.2">
      <c r="A92" s="1351" t="s">
        <v>90</v>
      </c>
      <c r="B92" s="1375" t="s">
        <v>91</v>
      </c>
      <c r="C92" s="1355"/>
      <c r="D92" s="1378">
        <v>60</v>
      </c>
      <c r="E92" s="887"/>
      <c r="F92" s="916"/>
      <c r="G92" s="133"/>
      <c r="H92" s="116"/>
      <c r="I92" s="116"/>
      <c r="J92" s="116"/>
      <c r="K92" s="116"/>
      <c r="L92" s="116"/>
      <c r="M92" s="124"/>
      <c r="N92" s="173"/>
      <c r="O92" s="917"/>
    </row>
    <row r="93" spans="1:20" s="34" customFormat="1" ht="9.75" customHeight="1" x14ac:dyDescent="0.2">
      <c r="A93" s="1373"/>
      <c r="B93" s="1376"/>
      <c r="C93" s="1355"/>
      <c r="D93" s="1379"/>
      <c r="E93" s="891"/>
      <c r="F93" s="906"/>
      <c r="G93" s="118"/>
      <c r="H93" s="842"/>
      <c r="I93" s="842"/>
      <c r="J93" s="842"/>
      <c r="K93" s="842"/>
      <c r="L93" s="842"/>
      <c r="M93" s="843"/>
      <c r="N93" s="140"/>
      <c r="O93" s="917"/>
    </row>
    <row r="94" spans="1:20" s="34" customFormat="1" ht="9.75" customHeight="1" x14ac:dyDescent="0.2">
      <c r="A94" s="1373"/>
      <c r="B94" s="1376"/>
      <c r="C94" s="1355"/>
      <c r="D94" s="1379"/>
      <c r="E94" s="891">
        <f>(F94+F95)</f>
        <v>60</v>
      </c>
      <c r="F94" s="906">
        <v>30</v>
      </c>
      <c r="G94" s="118" t="s">
        <v>486</v>
      </c>
      <c r="H94" s="842" t="s">
        <v>467</v>
      </c>
      <c r="I94" s="842"/>
      <c r="J94" s="119" t="s">
        <v>487</v>
      </c>
      <c r="K94" s="842"/>
      <c r="L94" s="843">
        <v>0.84</v>
      </c>
      <c r="M94" s="843">
        <v>2</v>
      </c>
      <c r="N94" s="140" t="s">
        <v>80</v>
      </c>
      <c r="O94" s="917"/>
      <c r="P94" s="485"/>
      <c r="Q94" s="485"/>
      <c r="R94" s="485"/>
      <c r="S94" s="485"/>
      <c r="T94" s="485"/>
    </row>
    <row r="95" spans="1:20" s="34" customFormat="1" ht="9.75" customHeight="1" x14ac:dyDescent="0.2">
      <c r="A95" s="1373"/>
      <c r="B95" s="1376"/>
      <c r="C95" s="1355"/>
      <c r="D95" s="1379"/>
      <c r="E95" s="891"/>
      <c r="F95" s="906">
        <v>30</v>
      </c>
      <c r="G95" s="154" t="s">
        <v>488</v>
      </c>
      <c r="H95" s="847" t="s">
        <v>467</v>
      </c>
      <c r="I95" s="126" t="s">
        <v>489</v>
      </c>
      <c r="J95" s="847"/>
      <c r="K95" s="117">
        <v>250</v>
      </c>
      <c r="L95" s="117"/>
      <c r="M95" s="126">
        <v>2000</v>
      </c>
      <c r="N95" s="918" t="s">
        <v>34</v>
      </c>
      <c r="O95" s="917"/>
    </row>
    <row r="96" spans="1:20" s="34" customFormat="1" ht="9.75" customHeight="1" x14ac:dyDescent="0.2">
      <c r="A96" s="1373"/>
      <c r="B96" s="1376"/>
      <c r="C96" s="1355"/>
      <c r="D96" s="1379"/>
      <c r="E96" s="891"/>
      <c r="F96" s="906"/>
      <c r="G96" s="919"/>
      <c r="H96" s="304"/>
      <c r="I96" s="304"/>
      <c r="J96" s="304"/>
      <c r="K96" s="299"/>
      <c r="L96" s="299"/>
      <c r="M96" s="304"/>
      <c r="N96" s="910"/>
      <c r="O96" s="917"/>
    </row>
    <row r="97" spans="1:15" s="34" customFormat="1" ht="9.75" customHeight="1" x14ac:dyDescent="0.2">
      <c r="A97" s="1374"/>
      <c r="B97" s="1377"/>
      <c r="C97" s="1356"/>
      <c r="D97" s="1380"/>
      <c r="E97" s="899"/>
      <c r="F97" s="913"/>
      <c r="G97" s="920"/>
      <c r="H97" s="921"/>
      <c r="I97" s="921"/>
      <c r="J97" s="921"/>
      <c r="K97" s="921"/>
      <c r="L97" s="921"/>
      <c r="M97" s="922"/>
      <c r="N97" s="923"/>
      <c r="O97" s="917"/>
    </row>
    <row r="98" spans="1:15" s="34" customFormat="1" ht="30" customHeight="1" x14ac:dyDescent="0.2">
      <c r="A98" s="1402" t="s">
        <v>15</v>
      </c>
      <c r="B98" s="1403"/>
      <c r="C98" s="924" t="s">
        <v>490</v>
      </c>
      <c r="D98" s="1406" t="s">
        <v>465</v>
      </c>
      <c r="E98" s="1407"/>
      <c r="F98" s="925"/>
      <c r="G98" s="1007" t="s">
        <v>16</v>
      </c>
      <c r="H98" s="1007" t="s">
        <v>17</v>
      </c>
      <c r="I98" s="1007" t="s">
        <v>18</v>
      </c>
      <c r="J98" s="1007" t="s">
        <v>19</v>
      </c>
      <c r="K98" s="1007" t="s">
        <v>183</v>
      </c>
      <c r="L98" s="1007" t="s">
        <v>21</v>
      </c>
      <c r="M98" s="1401" t="s">
        <v>22</v>
      </c>
      <c r="N98" s="1408" t="s">
        <v>131</v>
      </c>
      <c r="O98" s="917"/>
    </row>
    <row r="99" spans="1:15" s="34" customFormat="1" ht="30" customHeight="1" thickBot="1" x14ac:dyDescent="0.25">
      <c r="A99" s="1404"/>
      <c r="B99" s="1405"/>
      <c r="C99" s="839" t="s">
        <v>27</v>
      </c>
      <c r="D99" s="884" t="s">
        <v>27</v>
      </c>
      <c r="E99" s="206" t="s">
        <v>14</v>
      </c>
      <c r="F99" s="856"/>
      <c r="G99" s="1008"/>
      <c r="H99" s="1007"/>
      <c r="I99" s="1008"/>
      <c r="J99" s="1008"/>
      <c r="K99" s="1008"/>
      <c r="L99" s="1008"/>
      <c r="M99" s="1384"/>
      <c r="N99" s="1386"/>
      <c r="O99" s="917"/>
    </row>
    <row r="100" spans="1:15" s="34" customFormat="1" ht="12" customHeight="1" thickBot="1" x14ac:dyDescent="0.25">
      <c r="A100" s="1395" t="s">
        <v>93</v>
      </c>
      <c r="B100" s="1396"/>
      <c r="C100" s="926">
        <f>((C9*0.15))+(C9*0.03)</f>
        <v>54</v>
      </c>
      <c r="D100" s="927">
        <f>C100</f>
        <v>54</v>
      </c>
      <c r="E100" s="928">
        <v>163</v>
      </c>
      <c r="F100" s="928"/>
      <c r="G100" s="929"/>
      <c r="H100" s="888"/>
      <c r="I100" s="1360"/>
      <c r="J100" s="1360"/>
      <c r="K100" s="1360"/>
      <c r="L100" s="1360"/>
      <c r="M100" s="1360"/>
      <c r="N100" s="1360"/>
      <c r="O100" s="930"/>
    </row>
    <row r="101" spans="1:15" s="34" customFormat="1" ht="9.75" customHeight="1" x14ac:dyDescent="0.2">
      <c r="A101" s="1351" t="s">
        <v>94</v>
      </c>
      <c r="B101" s="1375" t="s">
        <v>95</v>
      </c>
      <c r="C101" s="1398"/>
      <c r="D101" s="931"/>
      <c r="E101" s="1394">
        <v>20</v>
      </c>
      <c r="F101" s="916"/>
      <c r="G101" s="932"/>
      <c r="H101" s="933"/>
      <c r="I101" s="933"/>
      <c r="J101" s="933"/>
      <c r="K101" s="933"/>
      <c r="L101" s="933"/>
      <c r="M101" s="933"/>
      <c r="N101" s="934"/>
      <c r="O101" s="1382"/>
    </row>
    <row r="102" spans="1:15" s="34" customFormat="1" ht="9.75" customHeight="1" x14ac:dyDescent="0.2">
      <c r="A102" s="1373"/>
      <c r="B102" s="1376"/>
      <c r="C102" s="1399"/>
      <c r="D102" s="935"/>
      <c r="E102" s="1371"/>
      <c r="F102" s="906"/>
      <c r="G102" s="298"/>
      <c r="H102" s="299"/>
      <c r="I102" s="299"/>
      <c r="J102" s="299"/>
      <c r="K102" s="299"/>
      <c r="L102" s="299"/>
      <c r="M102" s="299"/>
      <c r="N102" s="910"/>
      <c r="O102" s="1382"/>
    </row>
    <row r="103" spans="1:15" s="34" customFormat="1" ht="9.75" customHeight="1" x14ac:dyDescent="0.2">
      <c r="A103" s="1373"/>
      <c r="B103" s="1376"/>
      <c r="C103" s="1399"/>
      <c r="D103" s="935"/>
      <c r="E103" s="1371"/>
      <c r="F103" s="906"/>
      <c r="G103" s="119" t="s">
        <v>96</v>
      </c>
      <c r="H103" s="117" t="s">
        <v>491</v>
      </c>
      <c r="I103" s="117"/>
      <c r="J103" s="117" t="s">
        <v>85</v>
      </c>
      <c r="K103" s="117"/>
      <c r="L103" s="117">
        <v>10</v>
      </c>
      <c r="M103" s="137">
        <v>50</v>
      </c>
      <c r="N103" s="961" t="s">
        <v>34</v>
      </c>
      <c r="O103" s="1382"/>
    </row>
    <row r="104" spans="1:15" s="34" customFormat="1" ht="9.75" customHeight="1" x14ac:dyDescent="0.2">
      <c r="A104" s="1373"/>
      <c r="B104" s="1397"/>
      <c r="C104" s="1399"/>
      <c r="D104" s="935"/>
      <c r="E104" s="1371"/>
      <c r="F104" s="906"/>
      <c r="G104" s="119" t="s">
        <v>492</v>
      </c>
      <c r="H104" s="117" t="s">
        <v>491</v>
      </c>
      <c r="I104" s="117"/>
      <c r="J104" s="117" t="s">
        <v>85</v>
      </c>
      <c r="K104" s="117"/>
      <c r="L104" s="117">
        <v>10</v>
      </c>
      <c r="M104" s="169">
        <v>50</v>
      </c>
      <c r="N104" s="967"/>
      <c r="O104" s="1382"/>
    </row>
    <row r="105" spans="1:15" s="34" customFormat="1" ht="9.75" customHeight="1" x14ac:dyDescent="0.2">
      <c r="A105" s="1373"/>
      <c r="B105" s="1397"/>
      <c r="C105" s="1399"/>
      <c r="D105" s="935"/>
      <c r="E105" s="1371"/>
      <c r="F105" s="906"/>
      <c r="G105" s="119" t="s">
        <v>97</v>
      </c>
      <c r="H105" s="117" t="s">
        <v>491</v>
      </c>
      <c r="I105" s="117"/>
      <c r="J105" s="117" t="s">
        <v>85</v>
      </c>
      <c r="K105" s="117"/>
      <c r="L105" s="117">
        <v>10</v>
      </c>
      <c r="M105" s="6">
        <v>50</v>
      </c>
      <c r="N105" s="967"/>
      <c r="O105" s="1382"/>
    </row>
    <row r="106" spans="1:15" s="34" customFormat="1" ht="9.75" customHeight="1" x14ac:dyDescent="0.2">
      <c r="A106" s="1373"/>
      <c r="B106" s="1397"/>
      <c r="C106" s="1399"/>
      <c r="D106" s="935"/>
      <c r="E106" s="1371"/>
      <c r="F106" s="906"/>
      <c r="G106" s="119" t="s">
        <v>98</v>
      </c>
      <c r="H106" s="117" t="s">
        <v>491</v>
      </c>
      <c r="I106" s="117"/>
      <c r="J106" s="117" t="s">
        <v>85</v>
      </c>
      <c r="K106" s="117"/>
      <c r="L106" s="117">
        <v>10</v>
      </c>
      <c r="M106" s="137">
        <v>50</v>
      </c>
      <c r="N106" s="967"/>
      <c r="O106" s="1382"/>
    </row>
    <row r="107" spans="1:15" s="34" customFormat="1" ht="9.75" customHeight="1" x14ac:dyDescent="0.2">
      <c r="A107" s="1373"/>
      <c r="B107" s="1397"/>
      <c r="C107" s="1399"/>
      <c r="D107" s="935"/>
      <c r="E107" s="1371"/>
      <c r="F107" s="906"/>
      <c r="G107" s="119" t="s">
        <v>493</v>
      </c>
      <c r="H107" s="117" t="s">
        <v>491</v>
      </c>
      <c r="I107" s="117"/>
      <c r="J107" s="117" t="s">
        <v>85</v>
      </c>
      <c r="K107" s="117"/>
      <c r="L107" s="117">
        <v>10</v>
      </c>
      <c r="M107" s="169">
        <v>50</v>
      </c>
      <c r="N107" s="967"/>
      <c r="O107" s="1382"/>
    </row>
    <row r="108" spans="1:15" s="34" customFormat="1" ht="9.75" customHeight="1" x14ac:dyDescent="0.2">
      <c r="A108" s="1373"/>
      <c r="B108" s="1397"/>
      <c r="C108" s="1399"/>
      <c r="D108" s="935"/>
      <c r="E108" s="1371"/>
      <c r="F108" s="906"/>
      <c r="G108" s="119" t="s">
        <v>99</v>
      </c>
      <c r="H108" s="117" t="s">
        <v>491</v>
      </c>
      <c r="I108" s="117"/>
      <c r="J108" s="117" t="s">
        <v>85</v>
      </c>
      <c r="K108" s="117"/>
      <c r="L108" s="117">
        <v>10</v>
      </c>
      <c r="M108" s="137">
        <v>50</v>
      </c>
      <c r="N108" s="967"/>
      <c r="O108" s="1382"/>
    </row>
    <row r="109" spans="1:15" s="34" customFormat="1" ht="9.75" customHeight="1" x14ac:dyDescent="0.2">
      <c r="A109" s="1373"/>
      <c r="B109" s="1397"/>
      <c r="C109" s="1399"/>
      <c r="D109" s="935"/>
      <c r="E109" s="1371"/>
      <c r="F109" s="906"/>
      <c r="G109" s="119" t="s">
        <v>100</v>
      </c>
      <c r="H109" s="117" t="s">
        <v>491</v>
      </c>
      <c r="I109" s="117"/>
      <c r="J109" s="117" t="s">
        <v>85</v>
      </c>
      <c r="K109" s="117"/>
      <c r="L109" s="117">
        <v>10</v>
      </c>
      <c r="M109" s="169">
        <v>50</v>
      </c>
      <c r="N109" s="967"/>
      <c r="O109" s="1382"/>
    </row>
    <row r="110" spans="1:15" s="34" customFormat="1" ht="9.75" customHeight="1" x14ac:dyDescent="0.2">
      <c r="A110" s="1373"/>
      <c r="B110" s="1397"/>
      <c r="C110" s="1399"/>
      <c r="D110" s="935"/>
      <c r="E110" s="1371"/>
      <c r="F110" s="906"/>
      <c r="G110" s="119" t="s">
        <v>101</v>
      </c>
      <c r="H110" s="117" t="s">
        <v>491</v>
      </c>
      <c r="I110" s="117"/>
      <c r="J110" s="117" t="s">
        <v>85</v>
      </c>
      <c r="K110" s="117"/>
      <c r="L110" s="117">
        <v>10</v>
      </c>
      <c r="M110" s="169">
        <v>50</v>
      </c>
      <c r="N110" s="967"/>
      <c r="O110" s="1382"/>
    </row>
    <row r="111" spans="1:15" s="34" customFormat="1" ht="9.75" customHeight="1" x14ac:dyDescent="0.2">
      <c r="A111" s="1373"/>
      <c r="B111" s="1397"/>
      <c r="C111" s="1399"/>
      <c r="D111" s="935"/>
      <c r="E111" s="1371"/>
      <c r="F111" s="906"/>
      <c r="G111" s="119" t="s">
        <v>494</v>
      </c>
      <c r="H111" s="117" t="s">
        <v>491</v>
      </c>
      <c r="I111" s="117"/>
      <c r="J111" s="117" t="s">
        <v>85</v>
      </c>
      <c r="K111" s="117"/>
      <c r="L111" s="117">
        <v>10</v>
      </c>
      <c r="M111" s="169">
        <v>50</v>
      </c>
      <c r="N111" s="967"/>
      <c r="O111" s="1382"/>
    </row>
    <row r="112" spans="1:15" s="34" customFormat="1" ht="9.75" customHeight="1" x14ac:dyDescent="0.2">
      <c r="A112" s="1373"/>
      <c r="B112" s="1397"/>
      <c r="C112" s="1399"/>
      <c r="D112" s="935"/>
      <c r="E112" s="1371"/>
      <c r="F112" s="906"/>
      <c r="G112" s="119" t="s">
        <v>102</v>
      </c>
      <c r="H112" s="117" t="s">
        <v>491</v>
      </c>
      <c r="I112" s="117"/>
      <c r="J112" s="117" t="s">
        <v>85</v>
      </c>
      <c r="K112" s="117"/>
      <c r="L112" s="117">
        <v>10</v>
      </c>
      <c r="M112" s="169">
        <v>50</v>
      </c>
      <c r="N112" s="967"/>
      <c r="O112" s="1382"/>
    </row>
    <row r="113" spans="1:16" s="34" customFormat="1" ht="9.75" customHeight="1" x14ac:dyDescent="0.2">
      <c r="A113" s="1373"/>
      <c r="B113" s="1397"/>
      <c r="C113" s="1399"/>
      <c r="D113" s="935"/>
      <c r="E113" s="1371"/>
      <c r="F113" s="906"/>
      <c r="G113" s="119" t="s">
        <v>495</v>
      </c>
      <c r="H113" s="117" t="s">
        <v>491</v>
      </c>
      <c r="I113" s="117"/>
      <c r="J113" s="117" t="s">
        <v>85</v>
      </c>
      <c r="K113" s="117"/>
      <c r="L113" s="117">
        <v>10</v>
      </c>
      <c r="M113" s="169">
        <v>50</v>
      </c>
      <c r="N113" s="967"/>
      <c r="O113" s="1382"/>
    </row>
    <row r="114" spans="1:16" s="34" customFormat="1" ht="9.75" customHeight="1" x14ac:dyDescent="0.2">
      <c r="A114" s="1373"/>
      <c r="B114" s="1397"/>
      <c r="C114" s="1399"/>
      <c r="D114" s="935"/>
      <c r="E114" s="1371"/>
      <c r="F114" s="906">
        <v>20</v>
      </c>
      <c r="G114" s="119" t="s">
        <v>496</v>
      </c>
      <c r="H114" s="117" t="s">
        <v>491</v>
      </c>
      <c r="I114" s="117"/>
      <c r="J114" s="117" t="s">
        <v>85</v>
      </c>
      <c r="K114" s="117"/>
      <c r="L114" s="117">
        <v>10</v>
      </c>
      <c r="M114" s="169">
        <v>50</v>
      </c>
      <c r="N114" s="967"/>
      <c r="O114" s="1382"/>
    </row>
    <row r="115" spans="1:16" s="34" customFormat="1" ht="9.75" customHeight="1" x14ac:dyDescent="0.2">
      <c r="A115" s="1373"/>
      <c r="B115" s="1397"/>
      <c r="C115" s="1399"/>
      <c r="D115" s="935"/>
      <c r="E115" s="1371"/>
      <c r="F115" s="906"/>
      <c r="G115" s="119" t="s">
        <v>103</v>
      </c>
      <c r="H115" s="117" t="s">
        <v>491</v>
      </c>
      <c r="I115" s="117"/>
      <c r="J115" s="117" t="s">
        <v>85</v>
      </c>
      <c r="K115" s="117"/>
      <c r="L115" s="117">
        <v>50</v>
      </c>
      <c r="M115" s="169">
        <v>100</v>
      </c>
      <c r="N115" s="967"/>
      <c r="O115" s="1382"/>
    </row>
    <row r="116" spans="1:16" s="34" customFormat="1" ht="9.75" customHeight="1" x14ac:dyDescent="0.2">
      <c r="A116" s="1373"/>
      <c r="B116" s="1397"/>
      <c r="C116" s="1399"/>
      <c r="D116" s="935"/>
      <c r="E116" s="1371"/>
      <c r="F116" s="906"/>
      <c r="G116" s="119" t="s">
        <v>104</v>
      </c>
      <c r="H116" s="117" t="s">
        <v>491</v>
      </c>
      <c r="I116" s="117"/>
      <c r="J116" s="117" t="s">
        <v>85</v>
      </c>
      <c r="K116" s="117"/>
      <c r="L116" s="117">
        <v>50</v>
      </c>
      <c r="M116" s="169">
        <v>100</v>
      </c>
      <c r="N116" s="967"/>
      <c r="O116" s="1382"/>
    </row>
    <row r="117" spans="1:16" s="34" customFormat="1" ht="9.75" customHeight="1" x14ac:dyDescent="0.2">
      <c r="A117" s="1373"/>
      <c r="B117" s="1397"/>
      <c r="C117" s="1399"/>
      <c r="D117" s="935"/>
      <c r="E117" s="1371"/>
      <c r="F117" s="906"/>
      <c r="G117" s="119" t="s">
        <v>105</v>
      </c>
      <c r="H117" s="117" t="s">
        <v>491</v>
      </c>
      <c r="I117" s="117"/>
      <c r="J117" s="117" t="s">
        <v>85</v>
      </c>
      <c r="K117" s="117"/>
      <c r="L117" s="117">
        <v>50</v>
      </c>
      <c r="M117" s="169">
        <v>100</v>
      </c>
      <c r="N117" s="967"/>
      <c r="O117" s="1382"/>
    </row>
    <row r="118" spans="1:16" s="34" customFormat="1" ht="9.75" customHeight="1" x14ac:dyDescent="0.2">
      <c r="A118" s="1373"/>
      <c r="B118" s="1397"/>
      <c r="C118" s="1399"/>
      <c r="D118" s="935"/>
      <c r="E118" s="1371"/>
      <c r="F118" s="906"/>
      <c r="G118" s="119" t="s">
        <v>106</v>
      </c>
      <c r="H118" s="117" t="s">
        <v>491</v>
      </c>
      <c r="I118" s="117"/>
      <c r="J118" s="117" t="s">
        <v>85</v>
      </c>
      <c r="K118" s="117"/>
      <c r="L118" s="117">
        <v>50</v>
      </c>
      <c r="M118" s="169">
        <v>100</v>
      </c>
      <c r="N118" s="967"/>
      <c r="O118" s="1382"/>
    </row>
    <row r="119" spans="1:16" s="34" customFormat="1" ht="9.75" customHeight="1" x14ac:dyDescent="0.2">
      <c r="A119" s="1373"/>
      <c r="B119" s="1376"/>
      <c r="C119" s="1399"/>
      <c r="D119" s="935"/>
      <c r="E119" s="1371"/>
      <c r="F119" s="906"/>
      <c r="G119" s="119" t="s">
        <v>107</v>
      </c>
      <c r="H119" s="117" t="s">
        <v>491</v>
      </c>
      <c r="I119" s="117"/>
      <c r="J119" s="117" t="s">
        <v>85</v>
      </c>
      <c r="K119" s="117"/>
      <c r="L119" s="117">
        <v>50</v>
      </c>
      <c r="M119" s="169">
        <v>100</v>
      </c>
      <c r="N119" s="967"/>
      <c r="O119" s="1382"/>
    </row>
    <row r="120" spans="1:16" s="34" customFormat="1" ht="9.75" customHeight="1" x14ac:dyDescent="0.2">
      <c r="A120" s="1373"/>
      <c r="B120" s="1376"/>
      <c r="C120" s="1399"/>
      <c r="D120" s="935"/>
      <c r="E120" s="1371"/>
      <c r="F120" s="906"/>
      <c r="G120" s="119" t="s">
        <v>108</v>
      </c>
      <c r="H120" s="117" t="s">
        <v>491</v>
      </c>
      <c r="I120" s="117"/>
      <c r="J120" s="117" t="s">
        <v>85</v>
      </c>
      <c r="K120" s="117"/>
      <c r="L120" s="117">
        <v>50</v>
      </c>
      <c r="M120" s="169">
        <v>100</v>
      </c>
      <c r="N120" s="967"/>
      <c r="O120" s="1382"/>
    </row>
    <row r="121" spans="1:16" s="34" customFormat="1" ht="9.75" customHeight="1" x14ac:dyDescent="0.2">
      <c r="A121" s="1373"/>
      <c r="B121" s="1376"/>
      <c r="C121" s="1399"/>
      <c r="D121" s="935"/>
      <c r="E121" s="1371"/>
      <c r="F121" s="906"/>
      <c r="G121" s="119" t="s">
        <v>109</v>
      </c>
      <c r="H121" s="117" t="s">
        <v>491</v>
      </c>
      <c r="I121" s="117"/>
      <c r="J121" s="117" t="s">
        <v>85</v>
      </c>
      <c r="K121" s="117"/>
      <c r="L121" s="117">
        <v>50</v>
      </c>
      <c r="M121" s="169">
        <v>100</v>
      </c>
      <c r="N121" s="963"/>
      <c r="O121" s="1382"/>
    </row>
    <row r="122" spans="1:16" s="34" customFormat="1" ht="9.75" customHeight="1" x14ac:dyDescent="0.2">
      <c r="A122" s="1373"/>
      <c r="B122" s="1376"/>
      <c r="C122" s="1399"/>
      <c r="D122" s="935"/>
      <c r="E122" s="1371"/>
      <c r="F122" s="906"/>
      <c r="G122" s="298"/>
      <c r="H122" s="299"/>
      <c r="I122" s="299"/>
      <c r="J122" s="299"/>
      <c r="K122" s="299"/>
      <c r="L122" s="299"/>
      <c r="M122" s="299"/>
      <c r="N122" s="910"/>
      <c r="O122" s="1382"/>
    </row>
    <row r="123" spans="1:16" s="34" customFormat="1" ht="9.75" customHeight="1" x14ac:dyDescent="0.2">
      <c r="A123" s="1373"/>
      <c r="B123" s="1376"/>
      <c r="C123" s="1399"/>
      <c r="D123" s="935"/>
      <c r="E123" s="1371"/>
      <c r="F123" s="906"/>
      <c r="G123" s="298"/>
      <c r="H123" s="299"/>
      <c r="I123" s="299"/>
      <c r="J123" s="299"/>
      <c r="K123" s="299"/>
      <c r="L123" s="299"/>
      <c r="M123" s="299"/>
      <c r="N123" s="910"/>
      <c r="O123" s="1382"/>
    </row>
    <row r="124" spans="1:16" s="34" customFormat="1" ht="9.75" customHeight="1" x14ac:dyDescent="0.2">
      <c r="A124" s="1373"/>
      <c r="B124" s="1376"/>
      <c r="C124" s="1399"/>
      <c r="D124" s="935"/>
      <c r="E124" s="1371"/>
      <c r="F124" s="906"/>
      <c r="G124" s="298"/>
      <c r="H124" s="299"/>
      <c r="I124" s="299"/>
      <c r="J124" s="299"/>
      <c r="K124" s="299"/>
      <c r="L124" s="299"/>
      <c r="M124" s="299"/>
      <c r="N124" s="910"/>
      <c r="O124" s="1382"/>
      <c r="P124" s="65"/>
    </row>
    <row r="125" spans="1:16" s="34" customFormat="1" ht="9.75" customHeight="1" x14ac:dyDescent="0.2">
      <c r="A125" s="1373"/>
      <c r="B125" s="1376"/>
      <c r="C125" s="1399"/>
      <c r="D125" s="935"/>
      <c r="E125" s="1371"/>
      <c r="F125" s="906"/>
      <c r="G125" s="298"/>
      <c r="H125" s="299"/>
      <c r="I125" s="299"/>
      <c r="J125" s="299"/>
      <c r="K125" s="299"/>
      <c r="L125" s="299"/>
      <c r="M125" s="299"/>
      <c r="N125" s="910"/>
      <c r="O125" s="1382"/>
    </row>
    <row r="126" spans="1:16" s="34" customFormat="1" ht="9.75" customHeight="1" x14ac:dyDescent="0.2">
      <c r="A126" s="1373"/>
      <c r="B126" s="1376"/>
      <c r="C126" s="1399"/>
      <c r="D126" s="935"/>
      <c r="E126" s="1371"/>
      <c r="F126" s="906"/>
      <c r="G126" s="907"/>
      <c r="H126" s="297"/>
      <c r="I126" s="297"/>
      <c r="J126" s="297"/>
      <c r="K126" s="297"/>
      <c r="L126" s="297"/>
      <c r="M126" s="297"/>
      <c r="N126" s="936"/>
      <c r="O126" s="1382"/>
    </row>
    <row r="127" spans="1:16" s="34" customFormat="1" ht="9.75" customHeight="1" x14ac:dyDescent="0.2">
      <c r="A127" s="1374"/>
      <c r="B127" s="1377"/>
      <c r="C127" s="1400"/>
      <c r="D127" s="937"/>
      <c r="E127" s="1372"/>
      <c r="F127" s="913"/>
      <c r="G127" s="920"/>
      <c r="H127" s="921"/>
      <c r="I127" s="921"/>
      <c r="J127" s="921"/>
      <c r="K127" s="921"/>
      <c r="L127" s="921"/>
      <c r="M127" s="921"/>
      <c r="N127" s="923"/>
      <c r="O127" s="1382"/>
    </row>
    <row r="128" spans="1:16" s="34" customFormat="1" ht="9.75" customHeight="1" x14ac:dyDescent="0.2">
      <c r="A128" s="1351" t="s">
        <v>110</v>
      </c>
      <c r="B128" s="1375" t="s">
        <v>111</v>
      </c>
      <c r="C128" s="1409"/>
      <c r="D128" s="931"/>
      <c r="E128" s="1394">
        <f>(F129+F155)</f>
        <v>54</v>
      </c>
      <c r="F128" s="938"/>
      <c r="G128" s="939"/>
      <c r="H128" s="910"/>
      <c r="I128" s="934"/>
      <c r="J128" s="934"/>
      <c r="K128" s="934"/>
      <c r="L128" s="934"/>
      <c r="M128" s="940"/>
      <c r="N128" s="934"/>
      <c r="O128" s="1382"/>
    </row>
    <row r="129" spans="1:27" s="34" customFormat="1" ht="9.75" customHeight="1" x14ac:dyDescent="0.2">
      <c r="A129" s="1373"/>
      <c r="B129" s="1376"/>
      <c r="C129" s="1399"/>
      <c r="D129" s="935"/>
      <c r="E129" s="1371"/>
      <c r="F129" s="1358">
        <v>54</v>
      </c>
      <c r="G129" s="119" t="s">
        <v>165</v>
      </c>
      <c r="H129" s="139" t="s">
        <v>497</v>
      </c>
      <c r="I129" s="849"/>
      <c r="J129" s="117" t="s">
        <v>53</v>
      </c>
      <c r="K129" s="849"/>
      <c r="L129" s="117">
        <v>0.5</v>
      </c>
      <c r="M129" s="126">
        <v>10</v>
      </c>
      <c r="N129" s="961" t="s">
        <v>34</v>
      </c>
      <c r="O129" s="1382"/>
    </row>
    <row r="130" spans="1:27" s="34" customFormat="1" ht="9.75" customHeight="1" x14ac:dyDescent="0.2">
      <c r="A130" s="1373"/>
      <c r="B130" s="1376"/>
      <c r="C130" s="1399"/>
      <c r="D130" s="935"/>
      <c r="E130" s="1371"/>
      <c r="F130" s="1358"/>
      <c r="G130" s="119" t="s">
        <v>112</v>
      </c>
      <c r="H130" s="139" t="s">
        <v>497</v>
      </c>
      <c r="I130" s="849"/>
      <c r="J130" s="117" t="s">
        <v>53</v>
      </c>
      <c r="K130" s="849"/>
      <c r="L130" s="117">
        <v>5</v>
      </c>
      <c r="M130" s="126">
        <v>20</v>
      </c>
      <c r="N130" s="967"/>
      <c r="O130" s="1382"/>
    </row>
    <row r="131" spans="1:27" s="34" customFormat="1" ht="9.75" customHeight="1" x14ac:dyDescent="0.2">
      <c r="A131" s="1373"/>
      <c r="B131" s="1376"/>
      <c r="C131" s="1399"/>
      <c r="D131" s="935"/>
      <c r="E131" s="1371"/>
      <c r="F131" s="1358"/>
      <c r="G131" s="119" t="s">
        <v>498</v>
      </c>
      <c r="H131" s="139" t="s">
        <v>497</v>
      </c>
      <c r="I131" s="241"/>
      <c r="J131" s="117" t="s">
        <v>53</v>
      </c>
      <c r="K131" s="148"/>
      <c r="L131" s="117">
        <v>5</v>
      </c>
      <c r="M131" s="126">
        <v>10</v>
      </c>
      <c r="N131" s="967"/>
      <c r="O131" s="1382"/>
    </row>
    <row r="132" spans="1:27" s="34" customFormat="1" ht="9.75" customHeight="1" x14ac:dyDescent="0.2">
      <c r="A132" s="1373"/>
      <c r="B132" s="1376"/>
      <c r="C132" s="1399"/>
      <c r="D132" s="935"/>
      <c r="E132" s="1371"/>
      <c r="F132" s="1358"/>
      <c r="G132" s="119" t="s">
        <v>499</v>
      </c>
      <c r="H132" s="139" t="s">
        <v>497</v>
      </c>
      <c r="I132" s="241"/>
      <c r="J132" s="117" t="s">
        <v>53</v>
      </c>
      <c r="K132" s="148"/>
      <c r="L132" s="117">
        <v>15</v>
      </c>
      <c r="M132" s="126">
        <v>15</v>
      </c>
      <c r="N132" s="967"/>
      <c r="O132" s="1382"/>
    </row>
    <row r="133" spans="1:27" s="34" customFormat="1" ht="9.75" customHeight="1" x14ac:dyDescent="0.2">
      <c r="A133" s="1373"/>
      <c r="B133" s="1376"/>
      <c r="C133" s="1399"/>
      <c r="D133" s="935"/>
      <c r="E133" s="1371"/>
      <c r="F133" s="1358"/>
      <c r="G133" s="119" t="s">
        <v>500</v>
      </c>
      <c r="H133" s="139" t="s">
        <v>497</v>
      </c>
      <c r="I133" s="241"/>
      <c r="J133" s="117" t="s">
        <v>53</v>
      </c>
      <c r="K133" s="148"/>
      <c r="L133" s="117">
        <v>15</v>
      </c>
      <c r="M133" s="126">
        <v>50</v>
      </c>
      <c r="N133" s="967"/>
      <c r="O133" s="1382"/>
    </row>
    <row r="134" spans="1:27" s="34" customFormat="1" ht="9.75" customHeight="1" x14ac:dyDescent="0.2">
      <c r="A134" s="1373"/>
      <c r="B134" s="1376"/>
      <c r="C134" s="1399"/>
      <c r="D134" s="935"/>
      <c r="E134" s="1371"/>
      <c r="F134" s="1358"/>
      <c r="G134" s="119" t="s">
        <v>501</v>
      </c>
      <c r="H134" s="139" t="s">
        <v>497</v>
      </c>
      <c r="I134" s="241"/>
      <c r="J134" s="117" t="s">
        <v>53</v>
      </c>
      <c r="K134" s="148"/>
      <c r="L134" s="117">
        <v>5</v>
      </c>
      <c r="M134" s="126">
        <v>10</v>
      </c>
      <c r="N134" s="967"/>
      <c r="O134" s="1382"/>
    </row>
    <row r="135" spans="1:27" s="34" customFormat="1" ht="9.75" customHeight="1" x14ac:dyDescent="0.2">
      <c r="A135" s="1373"/>
      <c r="B135" s="1376"/>
      <c r="C135" s="1399"/>
      <c r="D135" s="935"/>
      <c r="E135" s="1371"/>
      <c r="F135" s="1358"/>
      <c r="G135" s="119" t="s">
        <v>502</v>
      </c>
      <c r="H135" s="139" t="s">
        <v>497</v>
      </c>
      <c r="I135" s="241"/>
      <c r="J135" s="117" t="s">
        <v>53</v>
      </c>
      <c r="K135" s="148"/>
      <c r="L135" s="117">
        <v>15</v>
      </c>
      <c r="M135" s="126">
        <v>15</v>
      </c>
      <c r="N135" s="967"/>
      <c r="O135" s="1382"/>
    </row>
    <row r="136" spans="1:27" s="34" customFormat="1" ht="9.75" customHeight="1" x14ac:dyDescent="0.2">
      <c r="A136" s="1373"/>
      <c r="B136" s="1376"/>
      <c r="C136" s="1399"/>
      <c r="D136" s="935"/>
      <c r="E136" s="1371"/>
      <c r="F136" s="1358"/>
      <c r="G136" s="119" t="s">
        <v>167</v>
      </c>
      <c r="H136" s="139" t="s">
        <v>497</v>
      </c>
      <c r="I136" s="849"/>
      <c r="J136" s="117" t="s">
        <v>53</v>
      </c>
      <c r="K136" s="849"/>
      <c r="L136" s="117">
        <v>10</v>
      </c>
      <c r="M136" s="126">
        <v>20</v>
      </c>
      <c r="N136" s="967"/>
      <c r="O136" s="1382"/>
    </row>
    <row r="137" spans="1:27" s="34" customFormat="1" ht="9.75" customHeight="1" x14ac:dyDescent="0.2">
      <c r="A137" s="1373"/>
      <c r="B137" s="1376"/>
      <c r="C137" s="1399"/>
      <c r="D137" s="935"/>
      <c r="E137" s="1371"/>
      <c r="F137" s="1358"/>
      <c r="G137" s="119" t="s">
        <v>503</v>
      </c>
      <c r="H137" s="139" t="s">
        <v>497</v>
      </c>
      <c r="I137" s="849"/>
      <c r="J137" s="117" t="s">
        <v>53</v>
      </c>
      <c r="K137" s="849"/>
      <c r="L137" s="117">
        <v>10</v>
      </c>
      <c r="M137" s="126">
        <v>10</v>
      </c>
      <c r="N137" s="967"/>
      <c r="O137" s="1382"/>
    </row>
    <row r="138" spans="1:27" s="34" customFormat="1" ht="9.75" customHeight="1" x14ac:dyDescent="0.2">
      <c r="A138" s="1373"/>
      <c r="B138" s="1376"/>
      <c r="C138" s="1399"/>
      <c r="D138" s="935"/>
      <c r="E138" s="1371"/>
      <c r="F138" s="1358"/>
      <c r="G138" s="119" t="s">
        <v>168</v>
      </c>
      <c r="H138" s="139" t="s">
        <v>497</v>
      </c>
      <c r="I138" s="849"/>
      <c r="J138" s="117" t="s">
        <v>53</v>
      </c>
      <c r="K138" s="849"/>
      <c r="L138" s="117">
        <v>5</v>
      </c>
      <c r="M138" s="126">
        <v>10</v>
      </c>
      <c r="N138" s="967"/>
      <c r="O138" s="1382"/>
    </row>
    <row r="139" spans="1:27" s="34" customFormat="1" ht="9.75" customHeight="1" x14ac:dyDescent="0.2">
      <c r="A139" s="1373"/>
      <c r="B139" s="1376"/>
      <c r="C139" s="1399"/>
      <c r="D139" s="935"/>
      <c r="E139" s="1371"/>
      <c r="F139" s="1358"/>
      <c r="G139" s="119" t="s">
        <v>169</v>
      </c>
      <c r="H139" s="139" t="s">
        <v>497</v>
      </c>
      <c r="I139" s="849"/>
      <c r="J139" s="117" t="s">
        <v>53</v>
      </c>
      <c r="K139" s="849"/>
      <c r="L139" s="117">
        <v>2</v>
      </c>
      <c r="M139" s="126">
        <v>20</v>
      </c>
      <c r="N139" s="967"/>
      <c r="O139" s="1382"/>
    </row>
    <row r="140" spans="1:27" s="34" customFormat="1" ht="9.75" customHeight="1" x14ac:dyDescent="0.2">
      <c r="A140" s="1373"/>
      <c r="B140" s="1376"/>
      <c r="C140" s="1399"/>
      <c r="D140" s="935"/>
      <c r="E140" s="1371"/>
      <c r="F140" s="1358"/>
      <c r="G140" s="119" t="s">
        <v>170</v>
      </c>
      <c r="H140" s="139" t="s">
        <v>497</v>
      </c>
      <c r="I140" s="849"/>
      <c r="J140" s="117" t="s">
        <v>53</v>
      </c>
      <c r="K140" s="849"/>
      <c r="L140" s="117">
        <v>2</v>
      </c>
      <c r="M140" s="126">
        <v>20</v>
      </c>
      <c r="N140" s="967"/>
      <c r="O140" s="1382"/>
    </row>
    <row r="141" spans="1:27" ht="9.75" customHeight="1" x14ac:dyDescent="0.25">
      <c r="A141" s="1373"/>
      <c r="B141" s="1376"/>
      <c r="C141" s="1399"/>
      <c r="D141" s="935"/>
      <c r="E141" s="1371"/>
      <c r="F141" s="1358"/>
      <c r="G141" s="119" t="s">
        <v>171</v>
      </c>
      <c r="H141" s="139" t="s">
        <v>497</v>
      </c>
      <c r="I141" s="849"/>
      <c r="J141" s="117" t="s">
        <v>53</v>
      </c>
      <c r="K141" s="849"/>
      <c r="L141" s="117">
        <v>10</v>
      </c>
      <c r="M141" s="126">
        <v>10</v>
      </c>
      <c r="N141" s="967"/>
      <c r="O141" s="1382"/>
      <c r="P141" s="34"/>
      <c r="Q141" s="34"/>
      <c r="R141" s="34"/>
      <c r="S141" s="34"/>
      <c r="T141" s="34"/>
      <c r="U141" s="34"/>
      <c r="V141" s="34"/>
      <c r="W141" s="34"/>
      <c r="X141" s="34"/>
      <c r="Y141" s="34"/>
      <c r="Z141" s="34"/>
      <c r="AA141" s="34"/>
    </row>
    <row r="142" spans="1:27" ht="9.75" customHeight="1" x14ac:dyDescent="0.25">
      <c r="A142" s="1373"/>
      <c r="B142" s="1376"/>
      <c r="C142" s="1399"/>
      <c r="D142" s="935"/>
      <c r="E142" s="1371"/>
      <c r="F142" s="1358"/>
      <c r="G142" s="119" t="s">
        <v>172</v>
      </c>
      <c r="H142" s="139" t="s">
        <v>497</v>
      </c>
      <c r="I142" s="849"/>
      <c r="J142" s="117" t="s">
        <v>53</v>
      </c>
      <c r="K142" s="849"/>
      <c r="L142" s="117">
        <v>15</v>
      </c>
      <c r="M142" s="126">
        <v>50</v>
      </c>
      <c r="N142" s="967"/>
      <c r="O142" s="1382"/>
      <c r="P142" s="34"/>
      <c r="Q142" s="34"/>
      <c r="R142" s="34"/>
      <c r="S142" s="34"/>
      <c r="T142" s="34"/>
      <c r="U142" s="34"/>
      <c r="V142" s="34"/>
      <c r="W142" s="34"/>
      <c r="X142" s="34"/>
      <c r="Y142" s="34"/>
      <c r="Z142" s="34"/>
      <c r="AA142" s="34"/>
    </row>
    <row r="143" spans="1:27" ht="9.75" customHeight="1" x14ac:dyDescent="0.25">
      <c r="A143" s="1373"/>
      <c r="B143" s="1376"/>
      <c r="C143" s="1399"/>
      <c r="D143" s="935"/>
      <c r="E143" s="1371"/>
      <c r="F143" s="1358"/>
      <c r="G143" s="119" t="s">
        <v>173</v>
      </c>
      <c r="H143" s="139" t="s">
        <v>497</v>
      </c>
      <c r="I143" s="169"/>
      <c r="J143" s="117" t="s">
        <v>53</v>
      </c>
      <c r="K143" s="849"/>
      <c r="L143" s="117">
        <v>2</v>
      </c>
      <c r="M143" s="126">
        <v>10</v>
      </c>
      <c r="N143" s="967"/>
      <c r="O143" s="1382"/>
      <c r="P143" s="34"/>
      <c r="Q143" s="34"/>
      <c r="R143" s="34"/>
      <c r="S143" s="34"/>
      <c r="T143" s="34"/>
      <c r="U143" s="34"/>
      <c r="V143" s="34"/>
      <c r="W143" s="34"/>
      <c r="X143" s="34"/>
      <c r="Y143" s="34"/>
      <c r="Z143" s="34"/>
      <c r="AA143" s="34"/>
    </row>
    <row r="144" spans="1:27" ht="9.75" customHeight="1" x14ac:dyDescent="0.25">
      <c r="A144" s="1373"/>
      <c r="B144" s="1376"/>
      <c r="C144" s="1399"/>
      <c r="D144" s="935"/>
      <c r="E144" s="1371"/>
      <c r="F144" s="1358"/>
      <c r="G144" s="119" t="s">
        <v>504</v>
      </c>
      <c r="H144" s="139" t="s">
        <v>497</v>
      </c>
      <c r="I144" s="348"/>
      <c r="J144" s="117" t="s">
        <v>53</v>
      </c>
      <c r="K144" s="850"/>
      <c r="L144" s="853">
        <v>1</v>
      </c>
      <c r="M144" s="901">
        <v>60</v>
      </c>
      <c r="N144" s="963"/>
      <c r="O144" s="1382"/>
      <c r="P144" s="34"/>
      <c r="Q144" s="34"/>
      <c r="R144" s="34"/>
      <c r="S144" s="34"/>
      <c r="T144" s="34"/>
      <c r="U144" s="34"/>
      <c r="V144" s="34"/>
      <c r="W144" s="34"/>
      <c r="X144" s="34"/>
      <c r="Y144" s="34"/>
      <c r="Z144" s="34"/>
      <c r="AA144" s="34"/>
    </row>
    <row r="145" spans="1:27" ht="9.75" customHeight="1" x14ac:dyDescent="0.25">
      <c r="A145" s="1373"/>
      <c r="B145" s="1376"/>
      <c r="C145" s="1399"/>
      <c r="D145" s="935"/>
      <c r="E145" s="1371"/>
      <c r="F145" s="906"/>
      <c r="G145" s="119"/>
      <c r="H145" s="139"/>
      <c r="I145" s="169"/>
      <c r="J145" s="117"/>
      <c r="K145" s="849"/>
      <c r="L145" s="117"/>
      <c r="M145" s="209"/>
      <c r="N145" s="117"/>
      <c r="O145" s="1382"/>
      <c r="P145" s="34"/>
      <c r="Q145" s="34"/>
      <c r="R145" s="34"/>
      <c r="S145" s="34"/>
      <c r="T145" s="34"/>
      <c r="U145" s="34"/>
      <c r="V145" s="34"/>
      <c r="W145" s="34"/>
      <c r="X145" s="34"/>
      <c r="Y145" s="34"/>
      <c r="Z145" s="34"/>
      <c r="AA145" s="34"/>
    </row>
    <row r="146" spans="1:27" ht="9.75" customHeight="1" x14ac:dyDescent="0.25">
      <c r="A146" s="1373"/>
      <c r="B146" s="1376"/>
      <c r="C146" s="1399"/>
      <c r="D146" s="935"/>
      <c r="E146" s="1371"/>
      <c r="F146" s="906"/>
      <c r="G146" s="118"/>
      <c r="H146" s="843"/>
      <c r="I146" s="137"/>
      <c r="J146" s="117"/>
      <c r="K146" s="852"/>
      <c r="L146" s="842"/>
      <c r="M146" s="126"/>
      <c r="N146" s="851"/>
      <c r="O146" s="1382"/>
      <c r="P146" s="34"/>
      <c r="Q146" s="34"/>
      <c r="R146" s="34"/>
      <c r="S146" s="34"/>
      <c r="T146" s="34"/>
      <c r="U146" s="34"/>
      <c r="V146" s="34"/>
      <c r="W146" s="34"/>
      <c r="X146" s="34"/>
      <c r="Y146" s="34"/>
      <c r="Z146" s="34"/>
      <c r="AA146" s="34"/>
    </row>
    <row r="147" spans="1:27" ht="9.75" customHeight="1" x14ac:dyDescent="0.25">
      <c r="A147" s="1373"/>
      <c r="B147" s="1376"/>
      <c r="C147" s="1399"/>
      <c r="D147" s="935"/>
      <c r="E147" s="1371"/>
      <c r="F147" s="1358">
        <v>10</v>
      </c>
      <c r="G147" s="119" t="s">
        <v>505</v>
      </c>
      <c r="H147" s="842" t="s">
        <v>467</v>
      </c>
      <c r="I147" s="348"/>
      <c r="J147" s="117" t="s">
        <v>506</v>
      </c>
      <c r="K147" s="850"/>
      <c r="L147" s="853">
        <v>0.4</v>
      </c>
      <c r="M147" s="126">
        <v>10</v>
      </c>
      <c r="N147" s="1083" t="s">
        <v>80</v>
      </c>
      <c r="O147" s="1382"/>
      <c r="P147" s="34"/>
      <c r="Q147" s="34"/>
      <c r="R147" s="34"/>
      <c r="S147" s="34"/>
      <c r="T147" s="34"/>
      <c r="U147" s="34"/>
      <c r="V147" s="34"/>
      <c r="W147" s="34"/>
      <c r="X147" s="34"/>
      <c r="Y147" s="34"/>
      <c r="Z147" s="34"/>
      <c r="AA147" s="34"/>
    </row>
    <row r="148" spans="1:27" ht="9.75" customHeight="1" x14ac:dyDescent="0.25">
      <c r="A148" s="1373"/>
      <c r="B148" s="1376"/>
      <c r="C148" s="1399"/>
      <c r="D148" s="935"/>
      <c r="E148" s="1371"/>
      <c r="F148" s="1358"/>
      <c r="G148" s="119" t="s">
        <v>507</v>
      </c>
      <c r="H148" s="842" t="s">
        <v>467</v>
      </c>
      <c r="I148" s="348"/>
      <c r="J148" s="117" t="s">
        <v>506</v>
      </c>
      <c r="K148" s="850"/>
      <c r="L148" s="853">
        <v>0.5</v>
      </c>
      <c r="M148" s="126">
        <v>10</v>
      </c>
      <c r="N148" s="1084"/>
      <c r="O148" s="1382"/>
      <c r="P148" s="34"/>
      <c r="Q148" s="34"/>
      <c r="R148" s="34"/>
      <c r="S148" s="34"/>
      <c r="T148" s="34"/>
      <c r="U148" s="34"/>
      <c r="V148" s="34"/>
      <c r="W148" s="34"/>
      <c r="X148" s="34"/>
      <c r="Y148" s="34"/>
      <c r="Z148" s="34"/>
      <c r="AA148" s="34"/>
    </row>
    <row r="149" spans="1:27" ht="9.75" customHeight="1" x14ac:dyDescent="0.25">
      <c r="A149" s="1373"/>
      <c r="B149" s="1376"/>
      <c r="C149" s="1399"/>
      <c r="D149" s="935"/>
      <c r="E149" s="1371"/>
      <c r="F149" s="1358"/>
      <c r="G149" s="119" t="s">
        <v>312</v>
      </c>
      <c r="H149" s="842" t="s">
        <v>467</v>
      </c>
      <c r="I149" s="348"/>
      <c r="J149" s="117" t="s">
        <v>506</v>
      </c>
      <c r="K149" s="850"/>
      <c r="L149" s="853">
        <v>0.3</v>
      </c>
      <c r="M149" s="126">
        <v>10</v>
      </c>
      <c r="N149" s="1084"/>
      <c r="O149" s="1382"/>
      <c r="P149" s="34"/>
      <c r="Q149" s="34"/>
      <c r="R149" s="34"/>
      <c r="S149" s="34"/>
      <c r="T149" s="34"/>
      <c r="U149" s="34"/>
      <c r="V149" s="34"/>
      <c r="W149" s="34"/>
      <c r="X149" s="34"/>
      <c r="Y149" s="34"/>
      <c r="Z149" s="34"/>
      <c r="AA149" s="34"/>
    </row>
    <row r="150" spans="1:27" ht="9.75" customHeight="1" x14ac:dyDescent="0.25">
      <c r="A150" s="1373"/>
      <c r="B150" s="1376"/>
      <c r="C150" s="1399"/>
      <c r="D150" s="935"/>
      <c r="E150" s="1371"/>
      <c r="F150" s="1358"/>
      <c r="G150" s="119" t="s">
        <v>173</v>
      </c>
      <c r="H150" s="842" t="s">
        <v>467</v>
      </c>
      <c r="I150" s="348"/>
      <c r="J150" s="117" t="s">
        <v>506</v>
      </c>
      <c r="K150" s="850"/>
      <c r="L150" s="853">
        <v>0.5</v>
      </c>
      <c r="M150" s="126">
        <v>10</v>
      </c>
      <c r="N150" s="1084"/>
      <c r="O150" s="1382"/>
      <c r="P150" s="34"/>
      <c r="Q150" s="34"/>
      <c r="R150" s="34"/>
      <c r="S150" s="34"/>
      <c r="T150" s="34"/>
      <c r="U150" s="34"/>
      <c r="V150" s="34"/>
      <c r="W150" s="34"/>
      <c r="X150" s="34"/>
      <c r="Y150" s="34"/>
      <c r="Z150" s="34"/>
      <c r="AA150" s="34"/>
    </row>
    <row r="151" spans="1:27" ht="9.75" customHeight="1" x14ac:dyDescent="0.25">
      <c r="A151" s="1373"/>
      <c r="B151" s="1376"/>
      <c r="C151" s="1399"/>
      <c r="D151" s="935"/>
      <c r="E151" s="1371"/>
      <c r="F151" s="1358"/>
      <c r="G151" s="119" t="s">
        <v>112</v>
      </c>
      <c r="H151" s="842" t="s">
        <v>467</v>
      </c>
      <c r="I151" s="348"/>
      <c r="J151" s="117" t="s">
        <v>506</v>
      </c>
      <c r="K151" s="850"/>
      <c r="L151" s="853">
        <v>0.4</v>
      </c>
      <c r="M151" s="126">
        <v>20</v>
      </c>
      <c r="N151" s="1084"/>
      <c r="O151" s="1382"/>
      <c r="P151" s="34"/>
      <c r="Q151" s="34"/>
      <c r="R151" s="34"/>
      <c r="S151" s="34"/>
      <c r="T151" s="34"/>
      <c r="U151" s="34"/>
      <c r="V151" s="34"/>
      <c r="W151" s="34"/>
      <c r="X151" s="34"/>
      <c r="Y151" s="34"/>
      <c r="Z151" s="34"/>
      <c r="AA151" s="34"/>
    </row>
    <row r="152" spans="1:27" ht="9.75" customHeight="1" x14ac:dyDescent="0.25">
      <c r="A152" s="1373"/>
      <c r="B152" s="1376"/>
      <c r="C152" s="1399"/>
      <c r="D152" s="935"/>
      <c r="E152" s="1371"/>
      <c r="F152" s="1358"/>
      <c r="G152" s="119" t="s">
        <v>508</v>
      </c>
      <c r="H152" s="842" t="s">
        <v>467</v>
      </c>
      <c r="I152" s="348"/>
      <c r="J152" s="117" t="s">
        <v>506</v>
      </c>
      <c r="K152" s="850"/>
      <c r="L152" s="853">
        <v>0.7</v>
      </c>
      <c r="M152" s="126">
        <v>10</v>
      </c>
      <c r="N152" s="1084"/>
      <c r="O152" s="1382"/>
      <c r="P152" s="34"/>
      <c r="Q152" s="34"/>
      <c r="R152" s="34"/>
      <c r="S152" s="34"/>
      <c r="T152" s="34"/>
      <c r="U152" s="34"/>
      <c r="V152" s="34"/>
      <c r="W152" s="34"/>
      <c r="X152" s="34"/>
      <c r="Y152" s="34"/>
      <c r="Z152" s="34"/>
      <c r="AA152" s="34"/>
    </row>
    <row r="153" spans="1:27" ht="9.75" customHeight="1" x14ac:dyDescent="0.25">
      <c r="A153" s="1373"/>
      <c r="B153" s="1376"/>
      <c r="C153" s="1399"/>
      <c r="D153" s="935"/>
      <c r="E153" s="1371"/>
      <c r="F153" s="1358"/>
      <c r="G153" s="119" t="s">
        <v>165</v>
      </c>
      <c r="H153" s="842" t="s">
        <v>467</v>
      </c>
      <c r="I153" s="348"/>
      <c r="J153" s="117" t="s">
        <v>506</v>
      </c>
      <c r="K153" s="850"/>
      <c r="L153" s="853">
        <v>0.4</v>
      </c>
      <c r="M153" s="126">
        <v>10</v>
      </c>
      <c r="N153" s="1084"/>
      <c r="O153" s="1382"/>
      <c r="P153" s="34"/>
      <c r="Q153" s="34"/>
      <c r="R153" s="34"/>
      <c r="S153" s="34"/>
      <c r="T153" s="34"/>
      <c r="U153" s="34"/>
      <c r="V153" s="34"/>
      <c r="W153" s="34"/>
      <c r="X153" s="34"/>
      <c r="Y153" s="34"/>
      <c r="Z153" s="34"/>
      <c r="AA153" s="34"/>
    </row>
    <row r="154" spans="1:27" ht="9.75" customHeight="1" x14ac:dyDescent="0.25">
      <c r="A154" s="1373"/>
      <c r="B154" s="1376"/>
      <c r="C154" s="1399"/>
      <c r="D154" s="935"/>
      <c r="E154" s="1371"/>
      <c r="F154" s="1358"/>
      <c r="G154" s="119" t="s">
        <v>171</v>
      </c>
      <c r="H154" s="842" t="s">
        <v>467</v>
      </c>
      <c r="I154" s="348"/>
      <c r="J154" s="117" t="s">
        <v>506</v>
      </c>
      <c r="K154" s="850"/>
      <c r="L154" s="853">
        <v>0.3</v>
      </c>
      <c r="M154" s="126">
        <v>10</v>
      </c>
      <c r="N154" s="1085"/>
      <c r="O154" s="1382"/>
      <c r="P154" s="34"/>
      <c r="Q154" s="34"/>
      <c r="R154" s="34"/>
      <c r="S154" s="34"/>
      <c r="T154" s="34"/>
      <c r="U154" s="34"/>
      <c r="V154" s="34"/>
      <c r="W154" s="34"/>
      <c r="X154" s="34"/>
      <c r="Y154" s="34"/>
      <c r="Z154" s="34"/>
      <c r="AA154" s="34"/>
    </row>
    <row r="155" spans="1:27" ht="9.75" customHeight="1" x14ac:dyDescent="0.25">
      <c r="A155" s="1373"/>
      <c r="B155" s="1376"/>
      <c r="C155" s="1399"/>
      <c r="D155" s="935"/>
      <c r="E155" s="1371"/>
      <c r="F155" s="1358"/>
      <c r="G155" s="119" t="s">
        <v>509</v>
      </c>
      <c r="H155" s="842" t="s">
        <v>467</v>
      </c>
      <c r="I155" s="348"/>
      <c r="J155" s="117" t="s">
        <v>506</v>
      </c>
      <c r="K155" s="176"/>
      <c r="L155" s="853">
        <v>0.2</v>
      </c>
      <c r="M155" s="126">
        <v>10</v>
      </c>
      <c r="N155" s="941"/>
      <c r="O155" s="1382"/>
      <c r="P155" s="34"/>
      <c r="Q155" s="34"/>
      <c r="R155" s="34"/>
      <c r="S155" s="34"/>
      <c r="T155" s="34"/>
      <c r="U155" s="34"/>
      <c r="V155" s="34"/>
      <c r="W155" s="34"/>
      <c r="X155" s="34"/>
      <c r="Y155" s="34"/>
      <c r="Z155" s="34"/>
      <c r="AA155" s="34"/>
    </row>
    <row r="156" spans="1:27" ht="9.75" customHeight="1" x14ac:dyDescent="0.25">
      <c r="A156" s="1374"/>
      <c r="B156" s="1377"/>
      <c r="C156" s="1400"/>
      <c r="D156" s="937"/>
      <c r="E156" s="1372"/>
      <c r="F156" s="906"/>
      <c r="G156" s="120"/>
      <c r="H156" s="915"/>
      <c r="I156" s="855"/>
      <c r="J156" s="6"/>
      <c r="K156" s="855"/>
      <c r="L156" s="855"/>
      <c r="M156" s="942"/>
      <c r="N156" s="182"/>
      <c r="O156" s="1382"/>
      <c r="P156" s="34"/>
      <c r="Q156" s="34"/>
      <c r="R156" s="34"/>
      <c r="S156" s="34"/>
      <c r="T156" s="34"/>
      <c r="U156" s="34"/>
      <c r="V156" s="34"/>
      <c r="W156" s="34"/>
      <c r="X156" s="34"/>
      <c r="Y156" s="34"/>
      <c r="Z156" s="34"/>
      <c r="AA156" s="34"/>
    </row>
    <row r="157" spans="1:27" ht="9.75" customHeight="1" x14ac:dyDescent="0.25">
      <c r="A157" s="1351" t="s">
        <v>114</v>
      </c>
      <c r="B157" s="1375" t="s">
        <v>115</v>
      </c>
      <c r="C157" s="1409"/>
      <c r="D157" s="931"/>
      <c r="E157" s="1394">
        <v>30</v>
      </c>
      <c r="F157" s="916"/>
      <c r="G157" s="133"/>
      <c r="H157" s="116"/>
      <c r="I157" s="174"/>
      <c r="J157" s="123"/>
      <c r="K157" s="116"/>
      <c r="L157" s="123"/>
      <c r="M157" s="124"/>
      <c r="N157" s="173"/>
      <c r="O157" s="1382"/>
      <c r="P157" s="34"/>
      <c r="Q157" s="34"/>
      <c r="R157" s="34"/>
      <c r="S157" s="34"/>
      <c r="T157" s="34"/>
      <c r="U157" s="34"/>
      <c r="V157" s="34"/>
      <c r="W157" s="34"/>
      <c r="X157" s="34"/>
      <c r="Y157" s="34"/>
      <c r="Z157" s="34"/>
      <c r="AA157" s="34"/>
    </row>
    <row r="158" spans="1:27" ht="9.75" customHeight="1" x14ac:dyDescent="0.25">
      <c r="A158" s="1373"/>
      <c r="B158" s="1376"/>
      <c r="C158" s="1399"/>
      <c r="D158" s="935"/>
      <c r="E158" s="1371"/>
      <c r="F158" s="906"/>
      <c r="G158" s="119" t="s">
        <v>510</v>
      </c>
      <c r="H158" s="117" t="s">
        <v>491</v>
      </c>
      <c r="I158" s="117"/>
      <c r="J158" s="117" t="s">
        <v>116</v>
      </c>
      <c r="K158" s="117"/>
      <c r="L158" s="169">
        <v>10</v>
      </c>
      <c r="M158" s="126">
        <v>100</v>
      </c>
      <c r="N158" s="961" t="s">
        <v>34</v>
      </c>
      <c r="O158" s="1382"/>
      <c r="P158" s="34"/>
      <c r="Q158" s="34"/>
      <c r="R158" s="34"/>
      <c r="S158" s="34"/>
      <c r="T158" s="34"/>
      <c r="U158" s="34"/>
      <c r="V158" s="34"/>
      <c r="W158" s="34"/>
      <c r="X158" s="34"/>
      <c r="Y158" s="34"/>
      <c r="Z158" s="34"/>
      <c r="AA158" s="34"/>
    </row>
    <row r="159" spans="1:27" ht="9.75" customHeight="1" x14ac:dyDescent="0.25">
      <c r="A159" s="1373"/>
      <c r="B159" s="1376"/>
      <c r="C159" s="1399"/>
      <c r="D159" s="935"/>
      <c r="E159" s="1371"/>
      <c r="F159" s="906">
        <v>30</v>
      </c>
      <c r="G159" s="119" t="s">
        <v>511</v>
      </c>
      <c r="H159" s="117" t="s">
        <v>491</v>
      </c>
      <c r="I159" s="849"/>
      <c r="J159" s="117" t="s">
        <v>116</v>
      </c>
      <c r="K159" s="117"/>
      <c r="L159" s="169">
        <v>2</v>
      </c>
      <c r="M159" s="126">
        <v>20</v>
      </c>
      <c r="N159" s="967"/>
      <c r="O159" s="1382"/>
      <c r="P159" s="34"/>
      <c r="Q159" s="34"/>
      <c r="R159" s="34"/>
      <c r="S159" s="34"/>
      <c r="T159" s="34"/>
      <c r="U159" s="34"/>
      <c r="V159" s="34"/>
      <c r="W159" s="34"/>
      <c r="X159" s="34"/>
      <c r="Y159" s="34"/>
      <c r="Z159" s="34"/>
      <c r="AA159" s="34"/>
    </row>
    <row r="160" spans="1:27" ht="9.75" customHeight="1" x14ac:dyDescent="0.25">
      <c r="A160" s="1373"/>
      <c r="B160" s="1376"/>
      <c r="C160" s="1399"/>
      <c r="D160" s="935"/>
      <c r="E160" s="1371"/>
      <c r="F160" s="906"/>
      <c r="G160" s="119" t="s">
        <v>512</v>
      </c>
      <c r="H160" s="117" t="s">
        <v>491</v>
      </c>
      <c r="I160" s="849"/>
      <c r="J160" s="117" t="s">
        <v>116</v>
      </c>
      <c r="K160" s="117"/>
      <c r="L160" s="169">
        <v>1</v>
      </c>
      <c r="M160" s="126">
        <v>20</v>
      </c>
      <c r="N160" s="963"/>
      <c r="O160" s="1382"/>
      <c r="P160" s="34"/>
      <c r="Q160" s="34"/>
      <c r="R160" s="34"/>
      <c r="S160" s="34"/>
      <c r="T160" s="34"/>
      <c r="U160" s="34"/>
      <c r="V160" s="34"/>
      <c r="W160" s="34"/>
      <c r="X160" s="34"/>
      <c r="Y160" s="34"/>
      <c r="Z160" s="34"/>
      <c r="AA160" s="34"/>
    </row>
    <row r="161" spans="1:27" ht="9.75" customHeight="1" x14ac:dyDescent="0.25">
      <c r="A161" s="1373"/>
      <c r="B161" s="1376"/>
      <c r="C161" s="1399"/>
      <c r="D161" s="935"/>
      <c r="E161" s="1371"/>
      <c r="F161" s="906"/>
      <c r="G161" s="298"/>
      <c r="H161" s="943"/>
      <c r="I161" s="299"/>
      <c r="J161" s="943"/>
      <c r="K161" s="299"/>
      <c r="L161" s="943"/>
      <c r="M161" s="304"/>
      <c r="N161" s="944"/>
      <c r="O161" s="1382"/>
      <c r="P161" s="34"/>
      <c r="Q161" s="34"/>
      <c r="R161" s="34"/>
      <c r="S161" s="34"/>
      <c r="T161" s="34"/>
      <c r="U161" s="34"/>
      <c r="V161" s="34"/>
      <c r="W161" s="34"/>
      <c r="X161" s="34"/>
      <c r="Y161" s="34"/>
      <c r="Z161" s="34"/>
      <c r="AA161" s="34"/>
    </row>
    <row r="162" spans="1:27" ht="9.75" customHeight="1" x14ac:dyDescent="0.25">
      <c r="A162" s="1351" t="s">
        <v>117</v>
      </c>
      <c r="B162" s="1375" t="s">
        <v>118</v>
      </c>
      <c r="C162" s="1409"/>
      <c r="D162" s="931"/>
      <c r="E162" s="1410">
        <v>60</v>
      </c>
      <c r="F162" s="938"/>
      <c r="G162" s="939"/>
      <c r="H162" s="934"/>
      <c r="I162" s="934"/>
      <c r="J162" s="934"/>
      <c r="K162" s="934"/>
      <c r="L162" s="934"/>
      <c r="M162" s="940"/>
      <c r="N162" s="934"/>
      <c r="O162" s="1382"/>
      <c r="P162" s="34"/>
      <c r="Q162" s="34"/>
      <c r="R162" s="34"/>
      <c r="S162" s="34"/>
      <c r="T162" s="34"/>
      <c r="U162" s="34"/>
      <c r="V162" s="34"/>
      <c r="W162" s="34"/>
      <c r="X162" s="34"/>
      <c r="Y162" s="34"/>
      <c r="Z162" s="34"/>
      <c r="AA162" s="34"/>
    </row>
    <row r="163" spans="1:27" ht="9.75" customHeight="1" x14ac:dyDescent="0.25">
      <c r="A163" s="1373"/>
      <c r="B163" s="1376"/>
      <c r="C163" s="1399"/>
      <c r="D163" s="935"/>
      <c r="E163" s="1411"/>
      <c r="F163" s="906"/>
      <c r="G163" s="119" t="s">
        <v>513</v>
      </c>
      <c r="H163" s="117" t="s">
        <v>467</v>
      </c>
      <c r="I163" s="117" t="s">
        <v>46</v>
      </c>
      <c r="J163" s="117" t="s">
        <v>514</v>
      </c>
      <c r="K163" s="117">
        <v>0.03</v>
      </c>
      <c r="L163" s="117">
        <v>0.03</v>
      </c>
      <c r="M163" s="126">
        <v>0.05</v>
      </c>
      <c r="N163" s="849" t="s">
        <v>515</v>
      </c>
      <c r="O163" s="1382"/>
      <c r="P163" s="34"/>
      <c r="Q163" s="34"/>
      <c r="R163" s="34"/>
      <c r="S163" s="34"/>
      <c r="T163" s="34"/>
      <c r="U163" s="34"/>
      <c r="V163" s="34"/>
      <c r="W163" s="34"/>
      <c r="X163" s="34"/>
      <c r="Y163" s="34"/>
      <c r="Z163" s="34"/>
      <c r="AA163" s="34"/>
    </row>
    <row r="164" spans="1:27" ht="9.75" customHeight="1" x14ac:dyDescent="0.25">
      <c r="A164" s="1373"/>
      <c r="B164" s="1376"/>
      <c r="C164" s="1399"/>
      <c r="D164" s="935"/>
      <c r="E164" s="1411"/>
      <c r="F164" s="945">
        <v>60</v>
      </c>
      <c r="G164" s="298"/>
      <c r="H164" s="910"/>
      <c r="I164" s="910"/>
      <c r="J164" s="910"/>
      <c r="K164" s="910"/>
      <c r="L164" s="910"/>
      <c r="M164" s="946"/>
      <c r="N164" s="910"/>
      <c r="O164" s="1382"/>
      <c r="P164" s="34"/>
      <c r="Q164" s="34"/>
      <c r="R164" s="34"/>
      <c r="S164" s="34"/>
      <c r="T164" s="34"/>
      <c r="U164" s="34"/>
      <c r="V164" s="34"/>
      <c r="W164" s="34"/>
      <c r="X164" s="34"/>
      <c r="Y164" s="34"/>
      <c r="Z164" s="34"/>
      <c r="AA164" s="34"/>
    </row>
    <row r="165" spans="1:27" ht="9.75" customHeight="1" x14ac:dyDescent="0.25">
      <c r="A165" s="1373"/>
      <c r="B165" s="1376"/>
      <c r="C165" s="1399"/>
      <c r="D165" s="935"/>
      <c r="E165" s="1411"/>
      <c r="F165" s="945"/>
      <c r="G165" s="947"/>
      <c r="H165" s="910"/>
      <c r="I165" s="910"/>
      <c r="J165" s="910"/>
      <c r="K165" s="910"/>
      <c r="L165" s="910"/>
      <c r="M165" s="946"/>
      <c r="N165" s="910"/>
      <c r="O165" s="1382"/>
      <c r="P165" s="34"/>
      <c r="Q165" s="34"/>
      <c r="R165" s="34"/>
      <c r="S165" s="34"/>
      <c r="T165" s="34"/>
      <c r="U165" s="34"/>
      <c r="V165" s="34"/>
      <c r="W165" s="34"/>
      <c r="X165" s="34"/>
      <c r="Y165" s="34"/>
      <c r="Z165" s="34"/>
      <c r="AA165" s="34"/>
    </row>
    <row r="166" spans="1:27" ht="9.75" customHeight="1" x14ac:dyDescent="0.25">
      <c r="A166" s="1374"/>
      <c r="B166" s="1377"/>
      <c r="C166" s="1400"/>
      <c r="D166" s="937"/>
      <c r="E166" s="1412"/>
      <c r="F166" s="948"/>
      <c r="G166" s="949"/>
      <c r="H166" s="923"/>
      <c r="I166" s="923"/>
      <c r="J166" s="923"/>
      <c r="K166" s="923"/>
      <c r="L166" s="923"/>
      <c r="M166" s="950"/>
      <c r="N166" s="923"/>
      <c r="O166" s="1382"/>
      <c r="P166" s="34"/>
      <c r="Q166" s="34"/>
      <c r="R166" s="34"/>
      <c r="S166" s="34"/>
      <c r="T166" s="34"/>
      <c r="U166" s="34"/>
      <c r="V166" s="34"/>
      <c r="W166" s="34"/>
      <c r="X166" s="34"/>
      <c r="Y166" s="34"/>
      <c r="Z166" s="34"/>
      <c r="AA166" s="34"/>
    </row>
    <row r="167" spans="1:27" x14ac:dyDescent="0.25">
      <c r="A167" s="951"/>
      <c r="B167" s="951"/>
      <c r="C167" s="18"/>
      <c r="D167" s="18"/>
      <c r="E167" s="13"/>
      <c r="F167" s="13"/>
      <c r="G167" s="3"/>
      <c r="H167" s="3"/>
      <c r="I167" s="3"/>
      <c r="J167" s="3"/>
      <c r="K167" s="3"/>
      <c r="L167" s="3"/>
      <c r="M167" s="71"/>
      <c r="N167" s="3"/>
      <c r="O167" s="487"/>
      <c r="P167" s="34"/>
      <c r="Q167" s="34"/>
      <c r="R167" s="34"/>
      <c r="S167" s="34"/>
      <c r="T167" s="34"/>
      <c r="U167" s="34"/>
      <c r="V167" s="34"/>
      <c r="W167" s="34"/>
      <c r="X167" s="34"/>
      <c r="Y167" s="34"/>
      <c r="Z167" s="34"/>
      <c r="AA167" s="34"/>
    </row>
    <row r="168" spans="1:27" x14ac:dyDescent="0.25">
      <c r="A168" s="951"/>
      <c r="B168" s="951"/>
      <c r="C168" s="18"/>
      <c r="D168" s="18"/>
      <c r="E168" s="952"/>
      <c r="F168" s="952"/>
      <c r="G168" s="71"/>
      <c r="H168" s="3"/>
      <c r="I168" s="3"/>
      <c r="J168" s="3"/>
      <c r="K168" s="3"/>
      <c r="L168" s="3"/>
      <c r="M168" s="71"/>
      <c r="N168" s="3"/>
      <c r="O168" s="487"/>
      <c r="P168" s="34"/>
      <c r="Q168" s="34"/>
      <c r="R168" s="34"/>
      <c r="S168" s="34"/>
      <c r="T168" s="34"/>
      <c r="U168" s="34"/>
      <c r="V168" s="34"/>
      <c r="W168" s="34"/>
      <c r="X168" s="34"/>
      <c r="Y168" s="34"/>
      <c r="Z168" s="34"/>
      <c r="AA168" s="34"/>
    </row>
    <row r="169" spans="1:27" ht="15.75" thickBot="1" x14ac:dyDescent="0.3">
      <c r="A169" s="951"/>
      <c r="B169" s="951" t="s">
        <v>119</v>
      </c>
      <c r="C169" s="18"/>
      <c r="D169" s="18"/>
      <c r="E169" s="13"/>
      <c r="F169" s="13"/>
      <c r="G169" s="3"/>
      <c r="H169" s="3"/>
      <c r="I169" s="3"/>
      <c r="J169" s="3"/>
      <c r="K169" s="3"/>
      <c r="L169" s="3"/>
      <c r="M169" s="71"/>
      <c r="N169" s="3"/>
      <c r="O169" s="487"/>
      <c r="P169" s="34"/>
      <c r="Q169" s="34"/>
      <c r="R169" s="34"/>
      <c r="S169" s="34"/>
      <c r="T169" s="34"/>
      <c r="U169" s="34"/>
      <c r="V169" s="34"/>
      <c r="W169" s="34"/>
      <c r="X169" s="34"/>
      <c r="Y169" s="34"/>
      <c r="Z169" s="34"/>
      <c r="AA169" s="34"/>
    </row>
    <row r="170" spans="1:27" ht="15.75" thickBot="1" x14ac:dyDescent="0.3">
      <c r="A170" s="951"/>
      <c r="B170" s="951" t="s">
        <v>516</v>
      </c>
      <c r="C170" s="198">
        <f>SUM(C14:C100)</f>
        <v>300</v>
      </c>
      <c r="D170" s="953"/>
      <c r="E170" s="13"/>
      <c r="F170" s="13"/>
      <c r="G170" s="3"/>
      <c r="H170" s="3"/>
      <c r="I170" s="3"/>
      <c r="J170" s="3"/>
      <c r="K170" s="3"/>
      <c r="L170" s="3"/>
      <c r="M170" s="71"/>
      <c r="N170" s="3"/>
      <c r="O170" s="487"/>
      <c r="P170" s="34"/>
      <c r="Q170" s="34"/>
      <c r="R170" s="34"/>
      <c r="S170" s="34"/>
      <c r="T170" s="34"/>
      <c r="U170" s="34"/>
      <c r="V170" s="34"/>
      <c r="W170" s="34"/>
      <c r="X170" s="34"/>
      <c r="Y170" s="34"/>
      <c r="Z170" s="34"/>
      <c r="AA170" s="34"/>
    </row>
    <row r="171" spans="1:27" ht="15.75" thickBot="1" x14ac:dyDescent="0.3">
      <c r="A171" s="951"/>
      <c r="B171" s="951" t="s">
        <v>517</v>
      </c>
      <c r="C171" s="198">
        <f>SUM(D14:D100)</f>
        <v>360</v>
      </c>
      <c r="D171" s="18"/>
      <c r="E171" s="13"/>
      <c r="F171" s="13"/>
      <c r="G171" s="3"/>
      <c r="H171" s="3"/>
      <c r="I171" s="3"/>
      <c r="J171" s="3"/>
      <c r="K171" s="3"/>
      <c r="L171" s="3"/>
      <c r="M171" s="71"/>
      <c r="N171" s="3"/>
      <c r="O171" s="487"/>
      <c r="P171" s="34"/>
      <c r="Q171" s="34"/>
      <c r="R171" s="34"/>
      <c r="S171" s="34"/>
      <c r="T171" s="34"/>
      <c r="U171" s="34"/>
      <c r="V171" s="34"/>
      <c r="W171" s="34"/>
      <c r="X171" s="34"/>
      <c r="Y171" s="34"/>
      <c r="Z171" s="34"/>
      <c r="AA171" s="34"/>
    </row>
    <row r="172" spans="1:27" x14ac:dyDescent="0.25">
      <c r="A172" s="3"/>
      <c r="B172" s="3"/>
      <c r="C172" s="3"/>
      <c r="D172" s="3"/>
      <c r="E172" s="3"/>
      <c r="F172" s="3"/>
      <c r="G172" s="3"/>
      <c r="H172" s="3"/>
      <c r="I172" s="3"/>
      <c r="J172" s="3"/>
      <c r="K172" s="3"/>
      <c r="L172" s="3"/>
      <c r="M172" s="71"/>
      <c r="N172" s="3"/>
      <c r="O172" s="37"/>
      <c r="P172" s="34"/>
      <c r="Q172" s="34"/>
      <c r="R172" s="34"/>
      <c r="S172" s="34"/>
      <c r="T172" s="34"/>
      <c r="U172" s="34"/>
      <c r="V172" s="34"/>
      <c r="W172" s="34"/>
      <c r="X172" s="34"/>
      <c r="Y172" s="34"/>
      <c r="Z172" s="34"/>
      <c r="AA172" s="34"/>
    </row>
    <row r="173" spans="1:27" x14ac:dyDescent="0.25">
      <c r="A173" s="3"/>
      <c r="B173" s="3"/>
      <c r="C173" s="3"/>
      <c r="D173" s="3"/>
      <c r="E173" s="3"/>
      <c r="F173" s="3"/>
      <c r="G173" s="3"/>
      <c r="H173" s="3"/>
      <c r="I173" s="3"/>
      <c r="J173" s="3"/>
      <c r="K173" s="3"/>
      <c r="L173" s="3"/>
      <c r="M173" s="71"/>
      <c r="N173" s="3"/>
      <c r="O173" s="34"/>
      <c r="P173" s="34"/>
      <c r="Q173" s="34"/>
      <c r="R173" s="34"/>
      <c r="S173" s="34"/>
      <c r="T173" s="34"/>
      <c r="U173" s="34"/>
      <c r="V173" s="34"/>
      <c r="W173" s="34"/>
      <c r="X173" s="34"/>
      <c r="Y173" s="34"/>
      <c r="Z173" s="34"/>
      <c r="AA173" s="34"/>
    </row>
    <row r="174" spans="1:27" x14ac:dyDescent="0.25">
      <c r="A174" s="3"/>
      <c r="B174" s="3"/>
      <c r="C174" s="2"/>
      <c r="D174" s="2"/>
      <c r="E174" s="3"/>
      <c r="F174" s="3"/>
      <c r="G174" s="3"/>
      <c r="H174" s="3"/>
      <c r="I174" s="3"/>
      <c r="J174" s="3"/>
      <c r="K174" s="3"/>
      <c r="L174" s="3"/>
      <c r="M174" s="71"/>
      <c r="N174" s="3"/>
      <c r="O174" s="34"/>
      <c r="P174" s="34"/>
      <c r="Q174" s="34"/>
      <c r="R174" s="34"/>
      <c r="S174" s="34"/>
      <c r="T174" s="34"/>
      <c r="U174" s="34"/>
      <c r="V174" s="34"/>
      <c r="W174" s="34"/>
      <c r="X174" s="34"/>
      <c r="Y174" s="34"/>
      <c r="Z174" s="34"/>
      <c r="AA174" s="34"/>
    </row>
    <row r="175" spans="1:27" x14ac:dyDescent="0.25">
      <c r="A175" s="3"/>
      <c r="B175" s="3"/>
      <c r="C175" s="2"/>
      <c r="D175" s="2"/>
      <c r="E175" s="3"/>
      <c r="F175" s="3"/>
      <c r="G175" s="3"/>
      <c r="H175" s="3"/>
      <c r="I175" s="3"/>
      <c r="J175" s="3"/>
      <c r="K175" s="3"/>
      <c r="L175" s="3"/>
      <c r="M175" s="71"/>
      <c r="N175" s="3"/>
      <c r="O175" s="34"/>
      <c r="P175" s="34"/>
      <c r="Q175" s="34"/>
      <c r="R175" s="34"/>
      <c r="S175" s="34"/>
      <c r="T175" s="34"/>
      <c r="U175" s="34"/>
      <c r="V175" s="34"/>
      <c r="W175" s="34"/>
      <c r="X175" s="34"/>
      <c r="Y175" s="34"/>
      <c r="Z175" s="34"/>
      <c r="AA175" s="34"/>
    </row>
    <row r="176" spans="1:27" x14ac:dyDescent="0.25">
      <c r="A176" s="3"/>
      <c r="B176" s="3"/>
      <c r="C176" s="2"/>
      <c r="D176" s="2"/>
      <c r="E176" s="3"/>
      <c r="F176" s="3"/>
      <c r="G176" s="3"/>
      <c r="H176" s="3"/>
      <c r="I176" s="3"/>
      <c r="J176" s="3"/>
      <c r="K176" s="3"/>
      <c r="L176" s="3"/>
      <c r="M176" s="71"/>
      <c r="N176" s="3"/>
      <c r="O176" s="34"/>
      <c r="P176" s="34"/>
      <c r="Q176" s="34"/>
      <c r="R176" s="34"/>
      <c r="S176" s="34"/>
      <c r="T176" s="34"/>
      <c r="U176" s="34"/>
      <c r="V176" s="34"/>
      <c r="W176" s="34"/>
      <c r="X176" s="34"/>
      <c r="Y176" s="34"/>
      <c r="Z176" s="34"/>
      <c r="AA176" s="34"/>
    </row>
    <row r="177" spans="1:27" x14ac:dyDescent="0.25">
      <c r="A177" s="3"/>
      <c r="B177" s="3"/>
      <c r="C177" s="2"/>
      <c r="D177" s="2"/>
      <c r="E177" s="3"/>
      <c r="F177" s="3"/>
      <c r="G177" s="3"/>
      <c r="H177" s="3"/>
      <c r="I177" s="3"/>
      <c r="J177" s="3"/>
      <c r="K177" s="3"/>
      <c r="L177" s="3"/>
      <c r="M177" s="71"/>
      <c r="N177" s="3"/>
      <c r="O177" s="34"/>
      <c r="P177" s="34"/>
      <c r="Q177" s="34"/>
      <c r="R177" s="34"/>
      <c r="S177" s="34"/>
      <c r="T177" s="34"/>
      <c r="U177" s="34"/>
      <c r="V177" s="34"/>
      <c r="W177" s="34"/>
      <c r="X177" s="34"/>
      <c r="Y177" s="34"/>
      <c r="Z177" s="34"/>
      <c r="AA177" s="34"/>
    </row>
    <row r="178" spans="1:27" x14ac:dyDescent="0.25">
      <c r="A178" s="3"/>
      <c r="B178" s="3"/>
      <c r="C178" s="2"/>
      <c r="D178" s="2"/>
      <c r="E178" s="3"/>
      <c r="F178" s="3"/>
      <c r="G178" s="3"/>
      <c r="H178" s="3"/>
      <c r="I178" s="3"/>
      <c r="J178" s="3"/>
      <c r="K178" s="3"/>
      <c r="L178" s="3"/>
      <c r="M178" s="71"/>
      <c r="N178" s="3"/>
      <c r="O178" s="34"/>
      <c r="P178" s="34"/>
      <c r="Q178" s="34"/>
      <c r="R178" s="34"/>
      <c r="S178" s="34"/>
      <c r="T178" s="34"/>
      <c r="U178" s="34"/>
      <c r="V178" s="34"/>
      <c r="W178" s="34"/>
      <c r="X178" s="34"/>
      <c r="Y178" s="34"/>
      <c r="Z178" s="34"/>
      <c r="AA178" s="34"/>
    </row>
    <row r="179" spans="1:27" x14ac:dyDescent="0.25">
      <c r="A179" s="3"/>
      <c r="B179" s="3"/>
      <c r="C179" s="2"/>
      <c r="D179" s="2"/>
      <c r="E179" s="3"/>
      <c r="F179" s="3"/>
      <c r="G179" s="3"/>
      <c r="H179" s="3"/>
      <c r="I179" s="3"/>
      <c r="J179" s="3"/>
      <c r="K179" s="3"/>
      <c r="L179" s="3"/>
      <c r="M179" s="71"/>
      <c r="N179" s="3"/>
      <c r="O179" s="34"/>
      <c r="P179" s="34"/>
      <c r="Q179" s="34"/>
      <c r="R179" s="34"/>
      <c r="S179" s="34"/>
      <c r="T179" s="34"/>
      <c r="U179" s="34"/>
      <c r="V179" s="34"/>
      <c r="W179" s="34"/>
      <c r="X179" s="34"/>
      <c r="Y179" s="34"/>
      <c r="Z179" s="34"/>
      <c r="AA179" s="34"/>
    </row>
    <row r="180" spans="1:27" x14ac:dyDescent="0.25">
      <c r="A180" s="3"/>
      <c r="B180" s="3"/>
      <c r="C180" s="2"/>
      <c r="D180" s="2"/>
      <c r="E180" s="3"/>
      <c r="F180" s="3"/>
      <c r="G180" s="3"/>
      <c r="H180" s="3"/>
      <c r="I180" s="3"/>
      <c r="J180" s="3"/>
      <c r="K180" s="3"/>
      <c r="L180" s="3"/>
      <c r="M180" s="71"/>
      <c r="N180" s="3"/>
      <c r="O180" s="34"/>
      <c r="P180" s="34"/>
      <c r="Q180" s="34"/>
      <c r="R180" s="34"/>
      <c r="S180" s="34"/>
      <c r="T180" s="34"/>
      <c r="U180" s="34"/>
      <c r="V180" s="34"/>
      <c r="W180" s="34"/>
      <c r="X180" s="34"/>
      <c r="Y180" s="34"/>
      <c r="Z180" s="34"/>
      <c r="AA180" s="34"/>
    </row>
    <row r="181" spans="1:27" x14ac:dyDescent="0.25">
      <c r="A181" s="3"/>
      <c r="B181" s="3"/>
      <c r="C181" s="2"/>
      <c r="D181" s="2"/>
      <c r="E181" s="3"/>
      <c r="F181" s="3"/>
      <c r="G181" s="3"/>
      <c r="H181" s="3"/>
      <c r="I181" s="3"/>
      <c r="J181" s="3"/>
      <c r="K181" s="3"/>
      <c r="L181" s="3"/>
      <c r="M181" s="71"/>
      <c r="N181" s="3"/>
      <c r="O181" s="34"/>
      <c r="P181" s="34"/>
      <c r="Q181" s="34"/>
      <c r="R181" s="34"/>
      <c r="S181" s="34"/>
      <c r="T181" s="34"/>
      <c r="U181" s="34"/>
      <c r="V181" s="34"/>
      <c r="W181" s="34"/>
      <c r="X181" s="34"/>
      <c r="Y181" s="34"/>
      <c r="Z181" s="34"/>
      <c r="AA181" s="34"/>
    </row>
    <row r="182" spans="1:27" x14ac:dyDescent="0.25">
      <c r="A182" s="3"/>
      <c r="B182" s="3"/>
      <c r="C182" s="2"/>
      <c r="D182" s="2"/>
      <c r="E182" s="3"/>
      <c r="F182" s="3"/>
      <c r="G182" s="3"/>
      <c r="H182" s="3"/>
      <c r="I182" s="3"/>
      <c r="J182" s="3"/>
      <c r="K182" s="3"/>
      <c r="L182" s="3"/>
      <c r="M182" s="71"/>
      <c r="N182" s="3"/>
      <c r="O182" s="34"/>
      <c r="P182" s="34"/>
      <c r="Q182" s="34"/>
      <c r="R182" s="34"/>
      <c r="S182" s="34"/>
      <c r="T182" s="34"/>
      <c r="U182" s="34"/>
      <c r="V182" s="34"/>
      <c r="W182" s="34"/>
      <c r="X182" s="34"/>
      <c r="Y182" s="34"/>
      <c r="Z182" s="34"/>
      <c r="AA182" s="34"/>
    </row>
    <row r="183" spans="1:27" x14ac:dyDescent="0.25">
      <c r="A183" s="3"/>
      <c r="B183" s="3"/>
      <c r="C183" s="2"/>
      <c r="D183" s="2"/>
      <c r="E183" s="3"/>
      <c r="F183" s="3"/>
      <c r="G183" s="3"/>
      <c r="H183" s="3"/>
      <c r="I183" s="3"/>
      <c r="J183" s="3"/>
      <c r="K183" s="3"/>
      <c r="L183" s="3"/>
      <c r="M183" s="71"/>
      <c r="N183" s="3"/>
      <c r="O183" s="34"/>
      <c r="P183" s="34"/>
      <c r="Q183" s="34"/>
      <c r="R183" s="34"/>
      <c r="S183" s="34"/>
      <c r="T183" s="34"/>
      <c r="U183" s="34"/>
      <c r="V183" s="34"/>
      <c r="W183" s="34"/>
      <c r="X183" s="34"/>
      <c r="Y183" s="34"/>
      <c r="Z183" s="34"/>
      <c r="AA183" s="34"/>
    </row>
    <row r="184" spans="1:27" x14ac:dyDescent="0.25">
      <c r="A184" s="3"/>
      <c r="B184" s="3"/>
      <c r="C184" s="2"/>
      <c r="D184" s="2"/>
      <c r="E184" s="3"/>
      <c r="F184" s="3"/>
      <c r="G184" s="3"/>
      <c r="H184" s="3"/>
      <c r="I184" s="3"/>
      <c r="J184" s="3"/>
      <c r="K184" s="3"/>
      <c r="L184" s="3"/>
      <c r="M184" s="71"/>
      <c r="N184" s="3"/>
      <c r="O184" s="34"/>
      <c r="P184" s="34"/>
      <c r="Q184" s="34"/>
      <c r="R184" s="34"/>
      <c r="S184" s="34"/>
      <c r="T184" s="34"/>
      <c r="U184" s="34"/>
      <c r="V184" s="34"/>
      <c r="W184" s="34"/>
      <c r="X184" s="34"/>
      <c r="Y184" s="34"/>
      <c r="Z184" s="34"/>
      <c r="AA184" s="34"/>
    </row>
    <row r="185" spans="1:27" x14ac:dyDescent="0.25">
      <c r="A185" s="3"/>
      <c r="B185" s="3"/>
      <c r="C185" s="2"/>
      <c r="D185" s="2"/>
      <c r="E185" s="3"/>
      <c r="F185" s="3"/>
      <c r="G185" s="3"/>
      <c r="H185" s="3"/>
      <c r="I185" s="3"/>
      <c r="J185" s="3"/>
      <c r="K185" s="3"/>
      <c r="L185" s="3"/>
      <c r="M185" s="71"/>
      <c r="N185" s="3"/>
      <c r="O185" s="34"/>
    </row>
    <row r="186" spans="1:27" x14ac:dyDescent="0.25">
      <c r="A186" s="3"/>
      <c r="B186" s="3"/>
      <c r="C186" s="2"/>
      <c r="D186" s="2"/>
      <c r="E186" s="3"/>
      <c r="F186" s="3"/>
      <c r="G186" s="3"/>
      <c r="H186" s="3"/>
      <c r="I186" s="3"/>
      <c r="J186" s="3"/>
      <c r="K186" s="3"/>
      <c r="L186" s="3"/>
      <c r="M186" s="71"/>
      <c r="N186" s="3"/>
      <c r="O186" s="34"/>
    </row>
    <row r="187" spans="1:27" x14ac:dyDescent="0.25">
      <c r="A187" s="3"/>
      <c r="B187" s="3"/>
      <c r="C187" s="2"/>
      <c r="D187" s="2"/>
      <c r="E187" s="3"/>
      <c r="F187" s="3"/>
      <c r="G187" s="3"/>
      <c r="H187" s="3"/>
      <c r="I187" s="3"/>
      <c r="J187" s="3"/>
      <c r="K187" s="3"/>
      <c r="L187" s="3"/>
      <c r="M187" s="71"/>
      <c r="N187" s="3"/>
      <c r="O187" s="34"/>
    </row>
    <row r="188" spans="1:27" x14ac:dyDescent="0.25">
      <c r="A188" s="3"/>
      <c r="B188" s="3"/>
      <c r="C188" s="2"/>
      <c r="D188" s="2"/>
      <c r="E188" s="3"/>
      <c r="F188" s="3"/>
      <c r="G188" s="3"/>
      <c r="H188" s="3"/>
      <c r="I188" s="3"/>
      <c r="J188" s="3"/>
      <c r="K188" s="3"/>
      <c r="L188" s="3"/>
      <c r="M188" s="71"/>
      <c r="N188" s="3"/>
      <c r="O188" s="34"/>
    </row>
    <row r="189" spans="1:27" x14ac:dyDescent="0.25">
      <c r="A189" s="3"/>
      <c r="B189" s="3"/>
      <c r="C189" s="2"/>
      <c r="D189" s="2"/>
      <c r="E189" s="3"/>
      <c r="F189" s="3"/>
      <c r="G189" s="3"/>
      <c r="H189" s="3"/>
      <c r="I189" s="3"/>
      <c r="J189" s="3"/>
      <c r="K189" s="3"/>
      <c r="L189" s="3"/>
      <c r="M189" s="71"/>
      <c r="N189" s="3"/>
      <c r="O189" s="34"/>
    </row>
    <row r="190" spans="1:27" x14ac:dyDescent="0.25">
      <c r="A190" s="3"/>
      <c r="B190" s="3"/>
      <c r="C190" s="2"/>
      <c r="D190" s="2"/>
      <c r="E190" s="3"/>
      <c r="F190" s="3"/>
      <c r="G190" s="3"/>
      <c r="H190" s="3"/>
      <c r="I190" s="3"/>
      <c r="J190" s="3"/>
      <c r="K190" s="3"/>
      <c r="L190" s="3"/>
      <c r="M190" s="71"/>
      <c r="N190" s="3"/>
      <c r="O190" s="34"/>
    </row>
    <row r="191" spans="1:27" x14ac:dyDescent="0.25">
      <c r="A191" s="3"/>
      <c r="B191" s="3"/>
      <c r="C191" s="2"/>
      <c r="D191" s="2"/>
      <c r="E191" s="3"/>
      <c r="F191" s="3"/>
      <c r="G191" s="3"/>
      <c r="H191" s="3"/>
      <c r="I191" s="3"/>
      <c r="J191" s="3"/>
      <c r="K191" s="3"/>
      <c r="L191" s="3"/>
      <c r="M191" s="71"/>
      <c r="N191" s="3"/>
      <c r="O191" s="34"/>
    </row>
    <row r="192" spans="1:27" x14ac:dyDescent="0.25">
      <c r="A192" s="3"/>
      <c r="B192" s="3"/>
      <c r="C192" s="2"/>
      <c r="D192" s="2"/>
      <c r="E192" s="3"/>
      <c r="F192" s="3"/>
      <c r="G192" s="3"/>
      <c r="H192" s="3"/>
      <c r="I192" s="3"/>
      <c r="J192" s="3"/>
      <c r="K192" s="3"/>
      <c r="L192" s="3"/>
      <c r="M192" s="71"/>
      <c r="N192" s="3"/>
    </row>
    <row r="193" spans="1:14" x14ac:dyDescent="0.25">
      <c r="A193" s="954"/>
      <c r="B193" s="954"/>
      <c r="C193" s="954"/>
      <c r="D193" s="954"/>
      <c r="E193" s="954"/>
      <c r="F193" s="954"/>
      <c r="G193" s="954"/>
      <c r="H193" s="954"/>
      <c r="I193" s="954"/>
      <c r="J193" s="954"/>
      <c r="K193" s="954"/>
      <c r="L193" s="954"/>
      <c r="M193" s="955"/>
      <c r="N193" s="954"/>
    </row>
    <row r="194" spans="1:14" x14ac:dyDescent="0.25">
      <c r="A194" s="954"/>
      <c r="B194" s="954"/>
      <c r="C194" s="954"/>
      <c r="D194" s="954"/>
      <c r="E194" s="954"/>
      <c r="F194" s="954"/>
      <c r="G194" s="954"/>
      <c r="H194" s="954"/>
      <c r="I194" s="954"/>
      <c r="J194" s="954"/>
      <c r="K194" s="954"/>
      <c r="L194" s="954"/>
      <c r="M194" s="955"/>
      <c r="N194" s="954"/>
    </row>
    <row r="195" spans="1:14" x14ac:dyDescent="0.25">
      <c r="A195" s="954"/>
      <c r="B195" s="954"/>
      <c r="C195" s="954"/>
      <c r="D195" s="954"/>
      <c r="E195" s="954"/>
      <c r="F195" s="954"/>
      <c r="G195" s="954"/>
      <c r="H195" s="954"/>
      <c r="I195" s="954"/>
      <c r="J195" s="954"/>
      <c r="K195" s="954"/>
      <c r="L195" s="954"/>
      <c r="M195" s="955"/>
      <c r="N195" s="954"/>
    </row>
    <row r="196" spans="1:14" x14ac:dyDescent="0.25">
      <c r="A196" s="954"/>
      <c r="B196" s="954"/>
      <c r="C196" s="954"/>
      <c r="D196" s="954"/>
      <c r="E196" s="954"/>
      <c r="F196" s="954"/>
      <c r="G196" s="954"/>
      <c r="H196" s="954"/>
      <c r="I196" s="954"/>
      <c r="J196" s="954"/>
      <c r="K196" s="954"/>
      <c r="L196" s="954"/>
      <c r="M196" s="955"/>
      <c r="N196" s="954"/>
    </row>
    <row r="197" spans="1:14" x14ac:dyDescent="0.25">
      <c r="A197" s="954"/>
      <c r="B197" s="954"/>
      <c r="C197" s="954"/>
      <c r="D197" s="954"/>
      <c r="E197" s="954"/>
      <c r="F197" s="954"/>
      <c r="G197" s="954"/>
      <c r="H197" s="954"/>
      <c r="I197" s="954"/>
      <c r="J197" s="954"/>
      <c r="K197" s="954"/>
      <c r="L197" s="954"/>
      <c r="M197" s="955"/>
      <c r="N197" s="954"/>
    </row>
    <row r="198" spans="1:14" x14ac:dyDescent="0.25">
      <c r="A198" s="954"/>
      <c r="B198" s="954"/>
      <c r="C198" s="954"/>
      <c r="D198" s="954"/>
      <c r="E198" s="954"/>
      <c r="F198" s="954"/>
      <c r="G198" s="954"/>
      <c r="H198" s="954"/>
      <c r="I198" s="954"/>
      <c r="J198" s="954"/>
      <c r="K198" s="954"/>
      <c r="L198" s="954"/>
      <c r="M198" s="955"/>
      <c r="N198" s="954"/>
    </row>
    <row r="199" spans="1:14" x14ac:dyDescent="0.25">
      <c r="A199" s="954"/>
      <c r="B199" s="954"/>
      <c r="C199" s="954"/>
      <c r="D199" s="954"/>
      <c r="E199" s="954"/>
      <c r="F199" s="954"/>
      <c r="G199" s="954"/>
      <c r="H199" s="954"/>
      <c r="I199" s="954"/>
      <c r="J199" s="954"/>
      <c r="K199" s="954"/>
      <c r="L199" s="954"/>
      <c r="M199" s="955"/>
      <c r="N199" s="954"/>
    </row>
    <row r="200" spans="1:14" x14ac:dyDescent="0.25">
      <c r="A200" s="954"/>
      <c r="B200" s="954"/>
      <c r="C200" s="954"/>
      <c r="D200" s="954"/>
      <c r="E200" s="954"/>
      <c r="F200" s="954"/>
      <c r="G200" s="954"/>
      <c r="H200" s="954"/>
      <c r="I200" s="954"/>
      <c r="J200" s="954"/>
      <c r="K200" s="954"/>
      <c r="L200" s="954"/>
      <c r="M200" s="955"/>
      <c r="N200" s="954"/>
    </row>
  </sheetData>
  <sheetProtection password="E82B" sheet="1" objects="1" scenarios="1"/>
  <protectedRanges>
    <protectedRange sqref="C3:F4 J3 C10:D10 G9:H10 G163:N166 E162:F162 E82:F87 E92:F94 E100:F100 N79:N81 G55:M55 N77 E128:M128 N128:N132 N70:N75 G67:M67 G62:L62 G60:M60 E156:M157 E129:G146 E161:M161 N108:N117 N103:N106 G56:H56 H57:H59 J63:K66 G88:N93 G34:M34 J25:N26 G25:H33 J27:M33 G44:M44 J45:K45 M45 J56:L59 H45 E14:F53 L45:L49 G72:M74 H68:M71 H81:M81 H75:K80 M75:M80 G95:N97 G94:I94 K94:N94 N28:N49 E158:G160 I158:M160 N51:N60 H63:H66 N134:N146 N160:N161 G50 I129:M146 O82:O87 O14:O68 O100 O128:O162 G35:H39 J35:M39 H47:H49 J46:J49 M49 N62:N68 E54:E68 F54:F57 F66:F68 F59:F64 F147 K155:M155 M147:M154 N155:N158 E147:E155 F149:F155" name="Range1_9"/>
    <protectedRange sqref="F6:F7" name="Range1_1_2"/>
    <protectedRange password="CDC0" sqref="I6" name="Range1_2_1_2"/>
    <protectedRange password="CDC0" sqref="G87:H87 J87:N87" name="Range1_3_2"/>
    <protectedRange password="CDC0" sqref="M56:M59 M63:M66" name="Range1_4_2"/>
    <protectedRange password="CDC0" sqref="L75:L80 L64:L66" name="Range1_6_2"/>
    <protectedRange password="CDC0" sqref="G57:G58" name="Range1_7_1"/>
    <protectedRange sqref="E101:N102 E122:N127 N118:N121 E103:M121 H158:H160 H129:H146 O101:O127" name="Range1_8_1"/>
    <protectedRange sqref="C6:E7" name="Range1_1_3"/>
    <protectedRange password="CDC0" sqref="I25:I33 I56:I59 I87 I63:I66 I15 I35:I39 I45:I49" name="Range1_5"/>
    <protectedRange password="CDC0" sqref="G45" name="Range1_6_3"/>
    <protectedRange password="CDC0" sqref="G63:G64" name="Range1_1_1"/>
    <protectedRange password="CDC0" sqref="G65:G66" name="Range1_3_1"/>
    <protectedRange password="CDC0" sqref="G68:G71" name="Range1_2_1"/>
    <protectedRange password="CDC0" sqref="G81" name="Range1_10_1"/>
    <protectedRange password="CDC0" sqref="G80" name="Range1_20_1"/>
    <protectedRange password="CDC0" sqref="G76" name="Range1_40_1"/>
    <protectedRange password="CDC0" sqref="G75" name="Range1_41_1"/>
    <protectedRange password="CDC0" sqref="G77" name="Range1_42_1"/>
    <protectedRange password="CDC0" sqref="G78:G79" name="Range1_43_1"/>
    <protectedRange password="CDC0" sqref="J94" name="Range1_4_1"/>
    <protectedRange password="CDC0" sqref="N61" name="Range1"/>
    <protectedRange sqref="G147:L152 H153:L154 G153:G155 H155:J155" name="Range1_9_1"/>
    <protectedRange sqref="G43 H40:H43 J40:M43" name="Range1_9_2"/>
    <protectedRange password="CDC0" sqref="I40:I43" name="Range1_5_1"/>
    <protectedRange password="CDC0" sqref="G40" name="Range1_6"/>
    <protectedRange password="CDC0" sqref="G41:G42" name="Range1_6_1"/>
    <protectedRange sqref="H51 H54 J54 L54 G52:H53 J51:M53" name="Range1_9_3"/>
    <protectedRange password="CDC0" sqref="I51:I54" name="Range1_5_2"/>
    <protectedRange password="CDC0" sqref="G51" name="Range1_6_1_1_1"/>
    <protectedRange sqref="G61:H61 J61:M61" name="Range1_9_4"/>
    <protectedRange password="CDC0" sqref="I61" name="Range1_5_3"/>
    <protectedRange sqref="N147:N154" name="Range1_9_5"/>
  </protectedRanges>
  <mergeCells count="106">
    <mergeCell ref="A162:A166"/>
    <mergeCell ref="B162:B166"/>
    <mergeCell ref="C162:C166"/>
    <mergeCell ref="E162:E166"/>
    <mergeCell ref="O162:O166"/>
    <mergeCell ref="A157:A161"/>
    <mergeCell ref="B157:B161"/>
    <mergeCell ref="C157:C161"/>
    <mergeCell ref="E157:E161"/>
    <mergeCell ref="O157:O161"/>
    <mergeCell ref="N158:N160"/>
    <mergeCell ref="O101:O127"/>
    <mergeCell ref="N103:N121"/>
    <mergeCell ref="A128:A156"/>
    <mergeCell ref="B128:B156"/>
    <mergeCell ref="C128:C156"/>
    <mergeCell ref="E128:E156"/>
    <mergeCell ref="O128:O156"/>
    <mergeCell ref="F129:F144"/>
    <mergeCell ref="N129:N144"/>
    <mergeCell ref="N147:N154"/>
    <mergeCell ref="F147:F155"/>
    <mergeCell ref="A100:B100"/>
    <mergeCell ref="I100:N100"/>
    <mergeCell ref="A101:A127"/>
    <mergeCell ref="B101:B127"/>
    <mergeCell ref="C101:C127"/>
    <mergeCell ref="E101:E127"/>
    <mergeCell ref="H98:H99"/>
    <mergeCell ref="I98:I99"/>
    <mergeCell ref="J98:J99"/>
    <mergeCell ref="K98:K99"/>
    <mergeCell ref="L98:L99"/>
    <mergeCell ref="M98:M99"/>
    <mergeCell ref="A98:B99"/>
    <mergeCell ref="D98:E98"/>
    <mergeCell ref="G98:G99"/>
    <mergeCell ref="N98:N99"/>
    <mergeCell ref="O68:O71"/>
    <mergeCell ref="N75:N81"/>
    <mergeCell ref="F76:F79"/>
    <mergeCell ref="O76:O79"/>
    <mergeCell ref="A82:A91"/>
    <mergeCell ref="B82:B91"/>
    <mergeCell ref="D82:D91"/>
    <mergeCell ref="E82:E91"/>
    <mergeCell ref="A68:A81"/>
    <mergeCell ref="B68:B81"/>
    <mergeCell ref="D68:D81"/>
    <mergeCell ref="E68:E81"/>
    <mergeCell ref="F68:F71"/>
    <mergeCell ref="N68:N71"/>
    <mergeCell ref="O25:O33"/>
    <mergeCell ref="F35:F43"/>
    <mergeCell ref="N35:N43"/>
    <mergeCell ref="F45:F49"/>
    <mergeCell ref="N45:N49"/>
    <mergeCell ref="O45:O51"/>
    <mergeCell ref="M12:M13"/>
    <mergeCell ref="N12:N13"/>
    <mergeCell ref="O12:O13"/>
    <mergeCell ref="F51:F54"/>
    <mergeCell ref="N51:N54"/>
    <mergeCell ref="F25:F33"/>
    <mergeCell ref="N25:N33"/>
    <mergeCell ref="A14:A24"/>
    <mergeCell ref="C14:C97"/>
    <mergeCell ref="D14:D24"/>
    <mergeCell ref="E14:E24"/>
    <mergeCell ref="I14:N14"/>
    <mergeCell ref="A25:A67"/>
    <mergeCell ref="B25:B67"/>
    <mergeCell ref="G12:G13"/>
    <mergeCell ref="H12:H13"/>
    <mergeCell ref="I12:I13"/>
    <mergeCell ref="J12:J13"/>
    <mergeCell ref="K12:K13"/>
    <mergeCell ref="L12:L13"/>
    <mergeCell ref="F56:F59"/>
    <mergeCell ref="N56:N59"/>
    <mergeCell ref="F63:F66"/>
    <mergeCell ref="N63:N66"/>
    <mergeCell ref="D25:D67"/>
    <mergeCell ref="E25:E67"/>
    <mergeCell ref="A92:A97"/>
    <mergeCell ref="B92:B97"/>
    <mergeCell ref="D92:D97"/>
    <mergeCell ref="A9:B9"/>
    <mergeCell ref="C9:E9"/>
    <mergeCell ref="A10:B10"/>
    <mergeCell ref="C10:E10"/>
    <mergeCell ref="A12:B13"/>
    <mergeCell ref="D12:E12"/>
    <mergeCell ref="A6:B6"/>
    <mergeCell ref="C6:E6"/>
    <mergeCell ref="A7:B7"/>
    <mergeCell ref="C7:E7"/>
    <mergeCell ref="H7:L7"/>
    <mergeCell ref="A8:B8"/>
    <mergeCell ref="C8:E8"/>
    <mergeCell ref="A3:B3"/>
    <mergeCell ref="C3:G3"/>
    <mergeCell ref="A4:B4"/>
    <mergeCell ref="C4:E4"/>
    <mergeCell ref="A5:B5"/>
    <mergeCell ref="C5:E5"/>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34"/>
  <sheetViews>
    <sheetView zoomScale="90" zoomScaleNormal="90" workbookViewId="0">
      <selection activeCell="N6" sqref="N6"/>
    </sheetView>
  </sheetViews>
  <sheetFormatPr baseColWidth="10" defaultRowHeight="15" x14ac:dyDescent="0.25"/>
  <cols>
    <col min="1" max="1" width="11.42578125" style="199"/>
    <col min="2" max="2" width="22.7109375" style="199" customWidth="1"/>
    <col min="3" max="4" width="11.42578125" style="199"/>
    <col min="5" max="5" width="20.7109375" style="199" customWidth="1"/>
    <col min="6" max="6" width="11.42578125" style="199"/>
    <col min="7" max="10" width="11.42578125" style="430"/>
    <col min="11" max="11" width="20.7109375" style="430" customWidth="1"/>
    <col min="12" max="12" width="14.7109375" style="430" customWidth="1"/>
  </cols>
  <sheetData>
    <row r="1" spans="1:12" s="34" customFormat="1" ht="12.95" customHeight="1" x14ac:dyDescent="0.2">
      <c r="A1" s="32" t="s">
        <v>0</v>
      </c>
      <c r="B1" s="32"/>
      <c r="C1" s="33"/>
      <c r="G1" s="2"/>
      <c r="H1" s="2"/>
      <c r="I1" s="2"/>
      <c r="J1" s="2"/>
      <c r="K1" s="2"/>
      <c r="L1" s="2"/>
    </row>
    <row r="2" spans="1:12" s="34" customFormat="1" ht="12.95" customHeight="1" x14ac:dyDescent="0.2">
      <c r="A2" s="32"/>
      <c r="B2" s="32"/>
      <c r="C2" s="33"/>
      <c r="G2" s="2"/>
      <c r="H2" s="2"/>
      <c r="I2" s="2"/>
      <c r="J2" s="2"/>
      <c r="K2" s="2"/>
      <c r="L2" s="2"/>
    </row>
    <row r="3" spans="1:12" s="34" customFormat="1" ht="12.95" customHeight="1" x14ac:dyDescent="0.2">
      <c r="A3" s="1184" t="s">
        <v>1</v>
      </c>
      <c r="B3" s="1320"/>
      <c r="C3" s="1338" t="s">
        <v>2</v>
      </c>
      <c r="D3" s="1339"/>
      <c r="E3" s="1340"/>
      <c r="G3" s="423" t="s">
        <v>3</v>
      </c>
      <c r="H3" s="201">
        <v>44621</v>
      </c>
      <c r="I3" s="2"/>
      <c r="J3" s="2"/>
      <c r="K3" s="2"/>
      <c r="L3" s="2"/>
    </row>
    <row r="4" spans="1:12" s="34" customFormat="1" ht="12.95" customHeight="1" x14ac:dyDescent="0.2">
      <c r="A4" s="1188" t="s">
        <v>4</v>
      </c>
      <c r="B4" s="1423"/>
      <c r="C4" s="1424">
        <v>2022</v>
      </c>
      <c r="D4" s="1424"/>
      <c r="E4" s="1424"/>
      <c r="F4" s="45"/>
      <c r="G4" s="6"/>
      <c r="H4" s="28"/>
      <c r="I4" s="28"/>
      <c r="J4" s="28"/>
      <c r="K4" s="28"/>
      <c r="L4" s="2"/>
    </row>
    <row r="5" spans="1:12" s="34" customFormat="1" ht="12.95" customHeight="1" thickBot="1" x14ac:dyDescent="0.25">
      <c r="A5" s="1184" t="s">
        <v>363</v>
      </c>
      <c r="B5" s="1320"/>
      <c r="C5" s="1425" t="s">
        <v>140</v>
      </c>
      <c r="D5" s="1426"/>
      <c r="E5" s="46"/>
      <c r="F5" s="45"/>
      <c r="G5" s="6"/>
      <c r="H5" s="28"/>
      <c r="I5" s="28"/>
      <c r="J5" s="28"/>
      <c r="K5" s="28"/>
      <c r="L5" s="2"/>
    </row>
    <row r="6" spans="1:12" s="34" customFormat="1" ht="47.1" customHeight="1" thickBot="1" x14ac:dyDescent="0.25">
      <c r="A6" s="1145" t="s">
        <v>141</v>
      </c>
      <c r="B6" s="1418"/>
      <c r="C6" s="1419">
        <v>105.5</v>
      </c>
      <c r="D6" s="1420"/>
      <c r="E6" s="36"/>
      <c r="F6" s="45"/>
      <c r="G6" s="28"/>
      <c r="H6" s="28"/>
      <c r="I6" s="28"/>
      <c r="J6" s="28"/>
      <c r="K6" s="28"/>
      <c r="L6" s="2"/>
    </row>
    <row r="7" spans="1:12" s="34" customFormat="1" ht="47.1" customHeight="1" thickBot="1" x14ac:dyDescent="0.25">
      <c r="A7" s="1145" t="s">
        <v>142</v>
      </c>
      <c r="B7" s="1418"/>
      <c r="C7" s="1419">
        <v>105.5</v>
      </c>
      <c r="D7" s="1420"/>
      <c r="E7" s="47"/>
      <c r="F7" s="47"/>
      <c r="G7" s="28"/>
      <c r="H7" s="28"/>
      <c r="I7" s="28"/>
      <c r="J7" s="28"/>
      <c r="K7" s="28"/>
      <c r="L7" s="2"/>
    </row>
    <row r="8" spans="1:12" s="34" customFormat="1" ht="20.100000000000001" customHeight="1" thickBot="1" x14ac:dyDescent="0.25">
      <c r="A8" s="1145" t="s">
        <v>9</v>
      </c>
      <c r="B8" s="1320"/>
      <c r="C8" s="1421" t="s">
        <v>10</v>
      </c>
      <c r="D8" s="1422"/>
      <c r="E8" s="292" t="s">
        <v>11</v>
      </c>
      <c r="F8" s="204" t="s">
        <v>12</v>
      </c>
      <c r="G8" s="2"/>
      <c r="H8" s="2"/>
      <c r="I8" s="2"/>
      <c r="J8" s="2"/>
      <c r="K8" s="2"/>
      <c r="L8" s="2"/>
    </row>
    <row r="9" spans="1:12" s="34" customFormat="1" ht="20.100000000000001" customHeight="1" thickBot="1" x14ac:dyDescent="0.25">
      <c r="A9" s="1145" t="s">
        <v>13</v>
      </c>
      <c r="B9" s="1316"/>
      <c r="C9" s="1163">
        <v>100</v>
      </c>
      <c r="D9" s="1165"/>
      <c r="E9" s="252"/>
      <c r="F9" s="41"/>
      <c r="G9" s="2"/>
      <c r="H9" s="2"/>
      <c r="I9" s="2"/>
      <c r="J9" s="2"/>
      <c r="K9" s="2"/>
      <c r="L9" s="2"/>
    </row>
    <row r="10" spans="1:12" s="34" customFormat="1" ht="20.100000000000001" customHeight="1" thickBot="1" x14ac:dyDescent="0.25">
      <c r="A10" s="1145" t="s">
        <v>14</v>
      </c>
      <c r="B10" s="1316"/>
      <c r="C10" s="1417">
        <v>100</v>
      </c>
      <c r="D10" s="1175"/>
      <c r="E10" s="253"/>
      <c r="F10" s="42"/>
      <c r="G10" s="2"/>
      <c r="H10" s="2"/>
      <c r="I10" s="2"/>
      <c r="J10" s="2"/>
      <c r="K10" s="2"/>
      <c r="L10" s="2"/>
    </row>
    <row r="11" spans="1:12" s="34" customFormat="1" ht="9.75" customHeight="1" x14ac:dyDescent="0.2">
      <c r="B11" s="11"/>
      <c r="C11" s="43"/>
      <c r="E11" s="44"/>
      <c r="F11" s="44"/>
      <c r="G11" s="2"/>
      <c r="H11" s="2"/>
      <c r="I11" s="2"/>
      <c r="J11" s="2"/>
      <c r="K11" s="2"/>
      <c r="L11" s="2"/>
    </row>
    <row r="12" spans="1:12" s="34" customFormat="1" ht="26.25" customHeight="1" x14ac:dyDescent="0.2">
      <c r="A12" s="1015" t="s">
        <v>15</v>
      </c>
      <c r="B12" s="1214"/>
      <c r="C12" s="1298" t="s">
        <v>9</v>
      </c>
      <c r="D12" s="1299"/>
      <c r="E12" s="1006" t="s">
        <v>16</v>
      </c>
      <c r="F12" s="1006" t="s">
        <v>17</v>
      </c>
      <c r="G12" s="1006" t="s">
        <v>18</v>
      </c>
      <c r="H12" s="1006" t="s">
        <v>19</v>
      </c>
      <c r="I12" s="1006" t="s">
        <v>183</v>
      </c>
      <c r="J12" s="1006" t="s">
        <v>21</v>
      </c>
      <c r="K12" s="1006" t="s">
        <v>22</v>
      </c>
      <c r="L12" s="1101" t="s">
        <v>131</v>
      </c>
    </row>
    <row r="13" spans="1:12" s="34" customFormat="1" ht="35.25" customHeight="1" x14ac:dyDescent="0.2">
      <c r="A13" s="1215"/>
      <c r="B13" s="1216"/>
      <c r="C13" s="61" t="s">
        <v>27</v>
      </c>
      <c r="D13" s="57" t="s">
        <v>14</v>
      </c>
      <c r="E13" s="1008"/>
      <c r="F13" s="1007"/>
      <c r="G13" s="1008"/>
      <c r="H13" s="1008"/>
      <c r="I13" s="1008"/>
      <c r="J13" s="1008"/>
      <c r="K13" s="1008"/>
      <c r="L13" s="1102"/>
    </row>
    <row r="14" spans="1:12" s="34" customFormat="1" ht="12" customHeight="1" x14ac:dyDescent="0.2">
      <c r="A14" s="1288" t="s">
        <v>114</v>
      </c>
      <c r="B14" s="1289"/>
      <c r="C14" s="410">
        <f>C9</f>
        <v>100</v>
      </c>
      <c r="D14" s="293"/>
      <c r="E14" s="294"/>
      <c r="F14" s="295"/>
      <c r="G14" s="1415"/>
      <c r="H14" s="1415"/>
      <c r="I14" s="1415"/>
      <c r="J14" s="1415"/>
      <c r="K14" s="1415"/>
      <c r="L14" s="1416"/>
    </row>
    <row r="15" spans="1:12" s="34" customFormat="1" ht="9.75" customHeight="1" x14ac:dyDescent="0.2">
      <c r="A15" s="974" t="s">
        <v>114</v>
      </c>
      <c r="B15" s="1023" t="s">
        <v>115</v>
      </c>
      <c r="C15" s="1270"/>
      <c r="D15" s="513"/>
      <c r="E15" s="133"/>
      <c r="F15" s="411"/>
      <c r="G15" s="116"/>
      <c r="H15" s="116"/>
      <c r="I15" s="116"/>
      <c r="J15" s="116"/>
      <c r="K15" s="116"/>
      <c r="L15" s="116"/>
    </row>
    <row r="16" spans="1:12" s="34" customFormat="1" ht="9.75" customHeight="1" x14ac:dyDescent="0.2">
      <c r="A16" s="975"/>
      <c r="B16" s="1024"/>
      <c r="C16" s="1270"/>
      <c r="D16" s="1287">
        <v>70</v>
      </c>
      <c r="E16" s="119" t="s">
        <v>306</v>
      </c>
      <c r="F16" s="117" t="s">
        <v>60</v>
      </c>
      <c r="G16" s="117"/>
      <c r="H16" s="117" t="s">
        <v>143</v>
      </c>
      <c r="I16" s="117"/>
      <c r="J16" s="117">
        <v>50</v>
      </c>
      <c r="K16" s="117" t="s">
        <v>344</v>
      </c>
      <c r="L16" s="117" t="s">
        <v>34</v>
      </c>
    </row>
    <row r="17" spans="1:17" s="34" customFormat="1" ht="9.75" customHeight="1" x14ac:dyDescent="0.2">
      <c r="A17" s="975"/>
      <c r="B17" s="1024"/>
      <c r="C17" s="1270"/>
      <c r="D17" s="1287"/>
      <c r="E17" s="119" t="s">
        <v>304</v>
      </c>
      <c r="F17" s="117" t="s">
        <v>60</v>
      </c>
      <c r="G17" s="117"/>
      <c r="H17" s="117" t="s">
        <v>143</v>
      </c>
      <c r="I17" s="117"/>
      <c r="J17" s="117">
        <v>10</v>
      </c>
      <c r="K17" s="117" t="s">
        <v>322</v>
      </c>
      <c r="L17" s="117" t="s">
        <v>34</v>
      </c>
    </row>
    <row r="18" spans="1:17" s="34" customFormat="1" ht="9.75" customHeight="1" x14ac:dyDescent="0.2">
      <c r="A18" s="975"/>
      <c r="B18" s="1024"/>
      <c r="C18" s="1270"/>
      <c r="D18" s="1287">
        <v>30</v>
      </c>
      <c r="E18" s="119" t="s">
        <v>355</v>
      </c>
      <c r="F18" s="117" t="s">
        <v>60</v>
      </c>
      <c r="G18" s="117"/>
      <c r="H18" s="117" t="s">
        <v>143</v>
      </c>
      <c r="I18" s="117"/>
      <c r="J18" s="117">
        <v>10</v>
      </c>
      <c r="K18" s="117" t="s">
        <v>345</v>
      </c>
      <c r="L18" s="117" t="s">
        <v>34</v>
      </c>
    </row>
    <row r="19" spans="1:17" s="34" customFormat="1" ht="9.75" customHeight="1" x14ac:dyDescent="0.2">
      <c r="A19" s="975"/>
      <c r="B19" s="1024"/>
      <c r="C19" s="1270"/>
      <c r="D19" s="1287"/>
      <c r="E19" s="119" t="s">
        <v>307</v>
      </c>
      <c r="F19" s="117" t="s">
        <v>60</v>
      </c>
      <c r="G19" s="117"/>
      <c r="H19" s="117" t="s">
        <v>143</v>
      </c>
      <c r="I19" s="117"/>
      <c r="J19" s="117">
        <v>160</v>
      </c>
      <c r="K19" s="117" t="s">
        <v>345</v>
      </c>
      <c r="L19" s="117" t="s">
        <v>34</v>
      </c>
    </row>
    <row r="20" spans="1:17" s="34" customFormat="1" ht="9.75" customHeight="1" x14ac:dyDescent="0.2">
      <c r="A20" s="976"/>
      <c r="B20" s="1025"/>
      <c r="C20" s="1414"/>
      <c r="D20" s="514"/>
      <c r="E20" s="129"/>
      <c r="F20" s="129"/>
      <c r="G20" s="422"/>
      <c r="H20" s="422"/>
      <c r="I20" s="422"/>
      <c r="J20" s="422"/>
      <c r="K20" s="422"/>
      <c r="L20" s="422"/>
    </row>
    <row r="21" spans="1:17" s="34" customFormat="1" ht="9.75" customHeight="1" x14ac:dyDescent="0.2">
      <c r="A21" s="974"/>
      <c r="B21" s="1023" t="s">
        <v>144</v>
      </c>
      <c r="C21" s="1279"/>
      <c r="D21" s="1286"/>
      <c r="E21" s="118"/>
      <c r="F21" s="118"/>
      <c r="G21" s="421"/>
      <c r="H21" s="421"/>
      <c r="I21" s="421"/>
      <c r="J21" s="421"/>
      <c r="K21" s="421"/>
      <c r="L21" s="421"/>
    </row>
    <row r="22" spans="1:17" s="34" customFormat="1" ht="9.75" customHeight="1" x14ac:dyDescent="0.2">
      <c r="A22" s="975"/>
      <c r="B22" s="1024"/>
      <c r="C22" s="1270"/>
      <c r="D22" s="1287"/>
      <c r="E22" s="119"/>
      <c r="F22" s="119"/>
      <c r="G22" s="117"/>
      <c r="H22" s="117"/>
      <c r="I22" s="117"/>
      <c r="J22" s="117"/>
      <c r="K22" s="117"/>
      <c r="L22" s="117"/>
    </row>
    <row r="23" spans="1:17" s="34" customFormat="1" ht="9.75" customHeight="1" x14ac:dyDescent="0.2">
      <c r="A23" s="975"/>
      <c r="B23" s="1024"/>
      <c r="C23" s="1270"/>
      <c r="D23" s="1287"/>
      <c r="E23" s="119"/>
      <c r="F23" s="119"/>
      <c r="G23" s="117"/>
      <c r="H23" s="117"/>
      <c r="I23" s="117"/>
      <c r="J23" s="117"/>
      <c r="K23" s="117"/>
      <c r="L23" s="117"/>
    </row>
    <row r="24" spans="1:17" s="34" customFormat="1" ht="9.75" customHeight="1" x14ac:dyDescent="0.2">
      <c r="A24" s="975"/>
      <c r="B24" s="1017"/>
      <c r="C24" s="1270"/>
      <c r="D24" s="1287"/>
      <c r="E24" s="119"/>
      <c r="F24" s="119"/>
      <c r="G24" s="117"/>
      <c r="H24" s="117"/>
      <c r="I24" s="117"/>
      <c r="J24" s="117"/>
      <c r="K24" s="117"/>
      <c r="L24" s="117"/>
    </row>
    <row r="25" spans="1:17" s="34" customFormat="1" ht="9.75" customHeight="1" x14ac:dyDescent="0.2">
      <c r="A25" s="976"/>
      <c r="B25" s="1025"/>
      <c r="C25" s="1414"/>
      <c r="D25" s="1413"/>
      <c r="E25" s="129"/>
      <c r="F25" s="129"/>
      <c r="G25" s="422"/>
      <c r="H25" s="422"/>
      <c r="I25" s="422"/>
      <c r="J25" s="422"/>
      <c r="K25" s="422"/>
      <c r="L25" s="422"/>
      <c r="M25" s="37"/>
      <c r="N25" s="37"/>
      <c r="O25" s="37"/>
      <c r="P25" s="37"/>
      <c r="Q25" s="37"/>
    </row>
    <row r="26" spans="1:17" s="34" customFormat="1" ht="11.25" x14ac:dyDescent="0.2">
      <c r="C26" s="33"/>
      <c r="G26" s="2"/>
      <c r="H26" s="2"/>
      <c r="I26" s="2"/>
      <c r="J26" s="2"/>
      <c r="K26" s="2"/>
      <c r="L26" s="2"/>
    </row>
    <row r="27" spans="1:17" s="34" customFormat="1" ht="11.25" x14ac:dyDescent="0.2">
      <c r="C27" s="33"/>
      <c r="G27" s="2"/>
      <c r="H27" s="2"/>
      <c r="I27" s="2"/>
      <c r="J27" s="2"/>
      <c r="K27" s="2"/>
      <c r="L27" s="2"/>
    </row>
    <row r="28" spans="1:17" s="34" customFormat="1" ht="11.25" x14ac:dyDescent="0.2">
      <c r="B28" s="34" t="s">
        <v>119</v>
      </c>
      <c r="C28" s="33"/>
      <c r="G28" s="2"/>
      <c r="H28" s="2"/>
      <c r="I28" s="2"/>
      <c r="J28" s="2"/>
      <c r="K28" s="2"/>
      <c r="L28" s="2"/>
    </row>
    <row r="29" spans="1:17" s="34" customFormat="1" ht="11.25" x14ac:dyDescent="0.2">
      <c r="C29" s="488">
        <f>SUM(C12:C14)</f>
        <v>100</v>
      </c>
      <c r="G29" s="2"/>
      <c r="H29" s="2"/>
      <c r="I29" s="2"/>
      <c r="J29" s="2"/>
      <c r="K29" s="2"/>
      <c r="L29" s="2"/>
    </row>
    <row r="30" spans="1:17" s="34" customFormat="1" ht="11.25" x14ac:dyDescent="0.2">
      <c r="C30" s="33"/>
      <c r="G30" s="2"/>
      <c r="H30" s="2"/>
      <c r="I30" s="2"/>
      <c r="J30" s="2"/>
      <c r="K30" s="2"/>
      <c r="L30" s="2"/>
    </row>
    <row r="31" spans="1:17" s="34" customFormat="1" ht="11.25" customHeight="1" x14ac:dyDescent="0.2">
      <c r="B31" s="296"/>
      <c r="C31" s="296"/>
      <c r="D31" s="296"/>
      <c r="E31" s="296"/>
      <c r="F31" s="296"/>
      <c r="G31" s="429"/>
      <c r="H31" s="429"/>
      <c r="I31" s="429"/>
      <c r="J31" s="429"/>
      <c r="K31" s="429"/>
      <c r="L31" s="429"/>
    </row>
    <row r="32" spans="1:17" s="34" customFormat="1" ht="11.25" customHeight="1" x14ac:dyDescent="0.2">
      <c r="B32" s="296"/>
      <c r="C32" s="296"/>
      <c r="D32" s="296"/>
      <c r="E32" s="296"/>
      <c r="F32" s="296"/>
      <c r="G32" s="429"/>
      <c r="H32" s="429"/>
      <c r="I32" s="429"/>
      <c r="J32" s="429"/>
      <c r="K32" s="429"/>
      <c r="L32" s="429"/>
    </row>
    <row r="33" spans="2:12" s="34" customFormat="1" ht="11.25" customHeight="1" x14ac:dyDescent="0.2">
      <c r="B33" s="296"/>
      <c r="C33" s="296"/>
      <c r="D33" s="296"/>
      <c r="E33" s="296"/>
      <c r="F33" s="296"/>
      <c r="G33" s="429"/>
      <c r="H33" s="429"/>
      <c r="I33" s="429"/>
      <c r="J33" s="429"/>
      <c r="K33" s="429"/>
      <c r="L33" s="429"/>
    </row>
    <row r="34" spans="2:12" s="34" customFormat="1" ht="11.25" customHeight="1" x14ac:dyDescent="0.2">
      <c r="B34" s="296"/>
      <c r="C34" s="296"/>
      <c r="D34" s="296"/>
      <c r="E34" s="296"/>
      <c r="F34" s="296"/>
      <c r="G34" s="429"/>
      <c r="H34" s="429"/>
      <c r="I34" s="429"/>
      <c r="J34" s="429"/>
      <c r="K34" s="429"/>
      <c r="L34" s="429"/>
    </row>
  </sheetData>
  <sheetProtection password="E82B" sheet="1" objects="1" scenarios="1"/>
  <protectedRanges>
    <protectedRange sqref="G16:L19 H3 C6:D7 C10 E9:F10 D14:D25 E15:L15 E20:L25 E16:E19 C3:D4" name="Range1"/>
    <protectedRange password="CDC0" sqref="F16:F19" name="Range1_1"/>
  </protectedRanges>
  <mergeCells count="37">
    <mergeCell ref="A3:B3"/>
    <mergeCell ref="C3:E3"/>
    <mergeCell ref="A4:B4"/>
    <mergeCell ref="C4:E4"/>
    <mergeCell ref="A5:B5"/>
    <mergeCell ref="C5:D5"/>
    <mergeCell ref="A6:B6"/>
    <mergeCell ref="C6:D6"/>
    <mergeCell ref="A7:B7"/>
    <mergeCell ref="C7:D7"/>
    <mergeCell ref="A8:B8"/>
    <mergeCell ref="C8:D8"/>
    <mergeCell ref="A9:B9"/>
    <mergeCell ref="C9:D9"/>
    <mergeCell ref="A10:B10"/>
    <mergeCell ref="C10:D10"/>
    <mergeCell ref="I12:I13"/>
    <mergeCell ref="J12:J13"/>
    <mergeCell ref="K12:K13"/>
    <mergeCell ref="L12:L13"/>
    <mergeCell ref="A14:B14"/>
    <mergeCell ref="G14:L14"/>
    <mergeCell ref="A12:B13"/>
    <mergeCell ref="C12:D12"/>
    <mergeCell ref="E12:E13"/>
    <mergeCell ref="F12:F13"/>
    <mergeCell ref="G12:G13"/>
    <mergeCell ref="H12:H13"/>
    <mergeCell ref="D21:D25"/>
    <mergeCell ref="D16:D17"/>
    <mergeCell ref="D18:D19"/>
    <mergeCell ref="A15:A20"/>
    <mergeCell ref="B15:B20"/>
    <mergeCell ref="C15:C20"/>
    <mergeCell ref="A21:A25"/>
    <mergeCell ref="B21:B25"/>
    <mergeCell ref="C21:C25"/>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zoomScaleNormal="100" zoomScaleSheetLayoutView="100" workbookViewId="0">
      <selection activeCell="L2" sqref="L2"/>
    </sheetView>
  </sheetViews>
  <sheetFormatPr baseColWidth="10" defaultColWidth="9.140625" defaultRowHeight="11.25" x14ac:dyDescent="0.2"/>
  <cols>
    <col min="1" max="1" width="3.42578125" style="603" customWidth="1"/>
    <col min="2" max="2" width="23" style="603" customWidth="1"/>
    <col min="3" max="3" width="7" style="604" customWidth="1"/>
    <col min="4" max="4" width="6.85546875" style="603" customWidth="1"/>
    <col min="5" max="5" width="29.42578125" style="603" customWidth="1"/>
    <col min="6" max="6" width="14.28515625" style="603" customWidth="1"/>
    <col min="7" max="7" width="19.85546875" style="603" customWidth="1"/>
    <col min="8" max="8" width="20.42578125" style="603" customWidth="1"/>
    <col min="9" max="9" width="13" style="603" customWidth="1"/>
    <col min="10" max="10" width="12.42578125" style="603" customWidth="1"/>
    <col min="11" max="11" width="14.28515625" style="603" customWidth="1"/>
    <col min="12" max="12" width="37.85546875" style="603" customWidth="1"/>
    <col min="13" max="16384" width="9.140625" style="603"/>
  </cols>
  <sheetData>
    <row r="1" spans="1:12" ht="12.75" x14ac:dyDescent="0.2">
      <c r="A1" s="702" t="s">
        <v>0</v>
      </c>
      <c r="B1" s="701"/>
    </row>
    <row r="2" spans="1:12" ht="9.75" customHeight="1" x14ac:dyDescent="0.2"/>
    <row r="3" spans="1:12" ht="12.75" customHeight="1" x14ac:dyDescent="0.2">
      <c r="A3" s="1435" t="s">
        <v>1</v>
      </c>
      <c r="B3" s="1436"/>
      <c r="C3" s="1441" t="s">
        <v>2</v>
      </c>
      <c r="D3" s="1442"/>
      <c r="E3" s="1443"/>
      <c r="G3" s="700" t="s">
        <v>3</v>
      </c>
      <c r="H3" s="699"/>
    </row>
    <row r="4" spans="1:12" ht="12.75" customHeight="1" x14ac:dyDescent="0.2">
      <c r="A4" s="1437" t="s">
        <v>4</v>
      </c>
      <c r="B4" s="1438"/>
      <c r="C4" s="1439">
        <v>2022</v>
      </c>
      <c r="D4" s="1440"/>
      <c r="E4" s="691"/>
      <c r="F4" s="694"/>
      <c r="G4" s="694"/>
    </row>
    <row r="5" spans="1:12" ht="12.75" customHeight="1" x14ac:dyDescent="0.2">
      <c r="A5" s="1435" t="s">
        <v>5</v>
      </c>
      <c r="B5" s="1436"/>
      <c r="C5" s="1451" t="s">
        <v>353</v>
      </c>
      <c r="D5" s="1452"/>
      <c r="E5" s="698"/>
      <c r="F5" s="694"/>
      <c r="G5" s="694"/>
      <c r="I5" s="692"/>
      <c r="J5" s="692"/>
    </row>
    <row r="6" spans="1:12" ht="12.75" customHeight="1" thickBot="1" x14ac:dyDescent="0.25">
      <c r="A6" s="697"/>
      <c r="B6" s="696"/>
      <c r="C6" s="1455"/>
      <c r="D6" s="1455"/>
      <c r="E6" s="695"/>
      <c r="F6" s="694"/>
      <c r="G6" s="693"/>
      <c r="I6" s="692"/>
      <c r="J6" s="692"/>
    </row>
    <row r="7" spans="1:12" ht="43.5" customHeight="1" thickBot="1" x14ac:dyDescent="0.25">
      <c r="A7" s="1444" t="s">
        <v>141</v>
      </c>
      <c r="B7" s="1448"/>
      <c r="C7" s="1449">
        <v>11300</v>
      </c>
      <c r="D7" s="1450"/>
      <c r="E7" s="691"/>
      <c r="F7" s="690" t="s">
        <v>137</v>
      </c>
      <c r="G7" s="689"/>
      <c r="I7" s="1485"/>
      <c r="J7" s="1485"/>
    </row>
    <row r="8" spans="1:12" ht="66" customHeight="1" thickBot="1" x14ac:dyDescent="0.25">
      <c r="A8" s="1444" t="s">
        <v>138</v>
      </c>
      <c r="B8" s="1448"/>
      <c r="C8" s="1453">
        <v>11300</v>
      </c>
      <c r="D8" s="1454"/>
      <c r="F8" s="1456" t="s">
        <v>426</v>
      </c>
      <c r="G8" s="1457"/>
      <c r="H8" s="1457"/>
      <c r="I8" s="1457"/>
      <c r="J8" s="1458"/>
      <c r="K8" s="688" t="str">
        <f>[1]Bovine!$K$7</f>
        <v>Sampling levels and frequencies</v>
      </c>
    </row>
    <row r="9" spans="1:12" ht="20.100000000000001" customHeight="1" thickBot="1" x14ac:dyDescent="0.25">
      <c r="A9" s="1444" t="s">
        <v>9</v>
      </c>
      <c r="B9" s="1436"/>
      <c r="C9" s="1464" t="s">
        <v>10</v>
      </c>
      <c r="D9" s="1465"/>
      <c r="E9" s="687" t="s">
        <v>11</v>
      </c>
      <c r="F9" s="686" t="s">
        <v>12</v>
      </c>
    </row>
    <row r="10" spans="1:12" ht="14.25" customHeight="1" thickBot="1" x14ac:dyDescent="0.25">
      <c r="A10" s="1444" t="s">
        <v>13</v>
      </c>
      <c r="B10" s="1445"/>
      <c r="C10" s="1499">
        <f>IF(C8&lt;=3000,(C8/300)*10,100+(C8-3000)/300)</f>
        <v>127.66666666666667</v>
      </c>
      <c r="D10" s="1500"/>
      <c r="E10" s="685"/>
      <c r="F10" s="684"/>
    </row>
    <row r="11" spans="1:12" ht="14.25" customHeight="1" thickBot="1" x14ac:dyDescent="0.25">
      <c r="A11" s="1444" t="s">
        <v>14</v>
      </c>
      <c r="B11" s="1445"/>
      <c r="C11" s="1446">
        <f>SUM(D15,D26,D55,D78)</f>
        <v>128</v>
      </c>
      <c r="D11" s="1447"/>
      <c r="E11" s="683"/>
      <c r="F11" s="682"/>
    </row>
    <row r="12" spans="1:12" ht="9.75" customHeight="1" x14ac:dyDescent="0.2">
      <c r="B12" s="681"/>
      <c r="C12" s="680"/>
      <c r="D12" s="608"/>
      <c r="E12" s="679"/>
      <c r="F12" s="679"/>
    </row>
    <row r="13" spans="1:12" ht="26.25" customHeight="1" x14ac:dyDescent="0.2">
      <c r="A13" s="1503" t="s">
        <v>15</v>
      </c>
      <c r="B13" s="1504"/>
      <c r="C13" s="1429" t="s">
        <v>390</v>
      </c>
      <c r="D13" s="1507"/>
      <c r="E13" s="1427" t="s">
        <v>16</v>
      </c>
      <c r="F13" s="1427" t="s">
        <v>17</v>
      </c>
      <c r="G13" s="1427" t="s">
        <v>18</v>
      </c>
      <c r="H13" s="1427" t="s">
        <v>19</v>
      </c>
      <c r="I13" s="1427" t="s">
        <v>388</v>
      </c>
      <c r="J13" s="1427" t="s">
        <v>21</v>
      </c>
      <c r="K13" s="1427" t="s">
        <v>22</v>
      </c>
      <c r="L13" s="1466" t="s">
        <v>131</v>
      </c>
    </row>
    <row r="14" spans="1:12" ht="23.25" customHeight="1" x14ac:dyDescent="0.2">
      <c r="A14" s="1505"/>
      <c r="B14" s="1506"/>
      <c r="C14" s="678" t="s">
        <v>27</v>
      </c>
      <c r="D14" s="628" t="s">
        <v>14</v>
      </c>
      <c r="E14" s="1428"/>
      <c r="F14" s="1468"/>
      <c r="G14" s="1428"/>
      <c r="H14" s="1428"/>
      <c r="I14" s="1428"/>
      <c r="J14" s="1428"/>
      <c r="K14" s="1428"/>
      <c r="L14" s="1467"/>
    </row>
    <row r="15" spans="1:12" ht="20.25" customHeight="1" x14ac:dyDescent="0.2">
      <c r="A15" s="1494" t="s">
        <v>57</v>
      </c>
      <c r="B15" s="677" t="s">
        <v>139</v>
      </c>
      <c r="C15" s="676">
        <f>(C10*0.1)</f>
        <v>12.766666666666667</v>
      </c>
      <c r="D15" s="675">
        <f>SUM(D16:D25)</f>
        <v>13</v>
      </c>
      <c r="E15" s="625"/>
      <c r="F15" s="624"/>
      <c r="G15" s="1459"/>
      <c r="H15" s="1459"/>
      <c r="I15" s="1459"/>
      <c r="J15" s="1459"/>
      <c r="K15" s="1459"/>
      <c r="L15" s="1460"/>
    </row>
    <row r="16" spans="1:12" ht="9.75" customHeight="1" x14ac:dyDescent="0.2">
      <c r="A16" s="1495"/>
      <c r="B16" s="674" t="s">
        <v>132</v>
      </c>
      <c r="C16" s="673"/>
      <c r="D16" s="672">
        <v>4</v>
      </c>
      <c r="E16" s="671" t="s">
        <v>425</v>
      </c>
      <c r="F16" s="670" t="s">
        <v>353</v>
      </c>
      <c r="G16" s="670"/>
      <c r="H16" s="670" t="s">
        <v>92</v>
      </c>
      <c r="I16" s="670"/>
      <c r="J16" s="670">
        <v>0.1</v>
      </c>
      <c r="K16" s="670">
        <v>0.1</v>
      </c>
      <c r="L16" s="670" t="s">
        <v>420</v>
      </c>
    </row>
    <row r="17" spans="1:12" ht="9.75" customHeight="1" x14ac:dyDescent="0.2">
      <c r="A17" s="1495"/>
      <c r="B17" s="668" t="s">
        <v>133</v>
      </c>
      <c r="C17" s="1431"/>
      <c r="D17" s="1433">
        <v>5</v>
      </c>
      <c r="E17" s="671"/>
      <c r="F17" s="670"/>
      <c r="G17" s="670"/>
      <c r="H17" s="670"/>
      <c r="I17" s="670"/>
      <c r="J17" s="670"/>
      <c r="K17" s="670"/>
      <c r="L17" s="670"/>
    </row>
    <row r="18" spans="1:12" ht="9.75" customHeight="1" x14ac:dyDescent="0.2">
      <c r="A18" s="1495"/>
      <c r="B18" s="666"/>
      <c r="C18" s="1432"/>
      <c r="D18" s="1434"/>
      <c r="E18" s="669" t="s">
        <v>262</v>
      </c>
      <c r="F18" s="637" t="s">
        <v>353</v>
      </c>
      <c r="G18" s="654"/>
      <c r="H18" s="654" t="s">
        <v>92</v>
      </c>
      <c r="I18" s="654"/>
      <c r="J18" s="639">
        <v>0.1</v>
      </c>
      <c r="K18" s="639">
        <v>0.1</v>
      </c>
      <c r="L18" s="654" t="s">
        <v>420</v>
      </c>
    </row>
    <row r="19" spans="1:12" ht="9.75" customHeight="1" x14ac:dyDescent="0.2">
      <c r="A19" s="1495"/>
      <c r="B19" s="666"/>
      <c r="C19" s="1432"/>
      <c r="D19" s="1434"/>
      <c r="E19" s="669" t="s">
        <v>258</v>
      </c>
      <c r="F19" s="633" t="s">
        <v>353</v>
      </c>
      <c r="G19" s="654"/>
      <c r="H19" s="654" t="s">
        <v>92</v>
      </c>
      <c r="I19" s="654"/>
      <c r="J19" s="639">
        <v>0.1</v>
      </c>
      <c r="K19" s="639">
        <v>0.1</v>
      </c>
      <c r="L19" s="654" t="s">
        <v>420</v>
      </c>
    </row>
    <row r="20" spans="1:12" ht="9.75" customHeight="1" x14ac:dyDescent="0.2">
      <c r="A20" s="1495"/>
      <c r="B20" s="666"/>
      <c r="C20" s="1432"/>
      <c r="D20" s="1434"/>
      <c r="E20" s="669" t="s">
        <v>263</v>
      </c>
      <c r="F20" s="654" t="s">
        <v>353</v>
      </c>
      <c r="G20" s="663"/>
      <c r="H20" s="654" t="s">
        <v>92</v>
      </c>
      <c r="I20" s="663"/>
      <c r="J20" s="639">
        <v>0.1</v>
      </c>
      <c r="K20" s="639">
        <v>0.1</v>
      </c>
      <c r="L20" s="654" t="s">
        <v>420</v>
      </c>
    </row>
    <row r="21" spans="1:12" ht="9.75" customHeight="1" x14ac:dyDescent="0.2">
      <c r="A21" s="1495"/>
      <c r="B21" s="668" t="s">
        <v>196</v>
      </c>
      <c r="C21" s="1431"/>
      <c r="D21" s="1433">
        <v>4</v>
      </c>
      <c r="E21" s="667"/>
      <c r="F21" s="642"/>
      <c r="G21" s="642"/>
      <c r="H21" s="642"/>
      <c r="I21" s="642"/>
      <c r="J21" s="642"/>
      <c r="K21" s="642"/>
      <c r="L21" s="642"/>
    </row>
    <row r="22" spans="1:12" ht="9.75" customHeight="1" x14ac:dyDescent="0.2">
      <c r="A22" s="1495"/>
      <c r="B22" s="666" t="s">
        <v>197</v>
      </c>
      <c r="C22" s="1461"/>
      <c r="D22" s="1434"/>
      <c r="E22" s="638" t="s">
        <v>184</v>
      </c>
      <c r="F22" s="637" t="s">
        <v>353</v>
      </c>
      <c r="G22" s="637"/>
      <c r="H22" s="654" t="s">
        <v>92</v>
      </c>
      <c r="I22" s="637"/>
      <c r="J22" s="639">
        <v>0.5</v>
      </c>
      <c r="K22" s="639">
        <v>0.5</v>
      </c>
      <c r="L22" s="637" t="s">
        <v>420</v>
      </c>
    </row>
    <row r="23" spans="1:12" ht="9.75" customHeight="1" x14ac:dyDescent="0.2">
      <c r="A23" s="1495"/>
      <c r="B23" s="666" t="s">
        <v>198</v>
      </c>
      <c r="C23" s="1461"/>
      <c r="D23" s="1434"/>
      <c r="E23" s="634" t="s">
        <v>66</v>
      </c>
      <c r="F23" s="633" t="s">
        <v>353</v>
      </c>
      <c r="G23" s="633"/>
      <c r="H23" s="654" t="s">
        <v>92</v>
      </c>
      <c r="I23" s="633"/>
      <c r="J23" s="639">
        <v>0.5</v>
      </c>
      <c r="K23" s="639">
        <v>0.5</v>
      </c>
      <c r="L23" s="654" t="s">
        <v>420</v>
      </c>
    </row>
    <row r="24" spans="1:12" ht="9.75" customHeight="1" x14ac:dyDescent="0.2">
      <c r="A24" s="1495"/>
      <c r="B24" s="666" t="s">
        <v>199</v>
      </c>
      <c r="C24" s="1461"/>
      <c r="D24" s="1434"/>
      <c r="E24" s="655" t="s">
        <v>185</v>
      </c>
      <c r="F24" s="654" t="s">
        <v>353</v>
      </c>
      <c r="G24" s="654"/>
      <c r="H24" s="654" t="s">
        <v>92</v>
      </c>
      <c r="I24" s="654"/>
      <c r="J24" s="639">
        <v>0.5</v>
      </c>
      <c r="K24" s="639">
        <v>0.5</v>
      </c>
      <c r="L24" s="654" t="s">
        <v>420</v>
      </c>
    </row>
    <row r="25" spans="1:12" ht="9.75" customHeight="1" x14ac:dyDescent="0.2">
      <c r="A25" s="1495"/>
      <c r="B25" s="665" t="s">
        <v>200</v>
      </c>
      <c r="C25" s="1462"/>
      <c r="D25" s="1463"/>
      <c r="E25" s="664" t="s">
        <v>186</v>
      </c>
      <c r="F25" s="663" t="s">
        <v>353</v>
      </c>
      <c r="G25" s="663"/>
      <c r="H25" s="663" t="s">
        <v>92</v>
      </c>
      <c r="I25" s="663"/>
      <c r="J25" s="639">
        <v>0.5</v>
      </c>
      <c r="K25" s="639">
        <v>0.5</v>
      </c>
      <c r="L25" s="663" t="s">
        <v>420</v>
      </c>
    </row>
    <row r="26" spans="1:12" x14ac:dyDescent="0.2">
      <c r="A26" s="1516" t="s">
        <v>68</v>
      </c>
      <c r="B26" s="1508" t="s">
        <v>69</v>
      </c>
      <c r="C26" s="1511">
        <f>(C10*0.25)</f>
        <v>31.916666666666668</v>
      </c>
      <c r="D26" s="1513">
        <v>32</v>
      </c>
      <c r="E26" s="662"/>
      <c r="F26" s="661"/>
      <c r="G26" s="661"/>
      <c r="H26" s="661"/>
      <c r="I26" s="661"/>
      <c r="J26" s="661"/>
      <c r="K26" s="661"/>
      <c r="L26" s="661"/>
    </row>
    <row r="27" spans="1:12" ht="9.75" customHeight="1" x14ac:dyDescent="0.2">
      <c r="A27" s="1517"/>
      <c r="B27" s="1509"/>
      <c r="C27" s="1512"/>
      <c r="D27" s="1434"/>
      <c r="E27" s="646" t="s">
        <v>277</v>
      </c>
      <c r="F27" s="635" t="s">
        <v>353</v>
      </c>
      <c r="G27" s="635"/>
      <c r="H27" s="639" t="s">
        <v>92</v>
      </c>
      <c r="I27" s="635"/>
      <c r="J27" s="640">
        <v>10</v>
      </c>
      <c r="K27" s="640">
        <v>10</v>
      </c>
      <c r="L27" s="654" t="s">
        <v>422</v>
      </c>
    </row>
    <row r="28" spans="1:12" ht="9.75" customHeight="1" x14ac:dyDescent="0.2">
      <c r="A28" s="1517"/>
      <c r="B28" s="1509"/>
      <c r="C28" s="1512"/>
      <c r="D28" s="1434"/>
      <c r="E28" s="646" t="s">
        <v>275</v>
      </c>
      <c r="F28" s="635" t="s">
        <v>353</v>
      </c>
      <c r="G28" s="635"/>
      <c r="H28" s="639" t="s">
        <v>92</v>
      </c>
      <c r="I28" s="635"/>
      <c r="J28" s="640">
        <v>10</v>
      </c>
      <c r="K28" s="640">
        <v>10</v>
      </c>
      <c r="L28" s="654" t="s">
        <v>422</v>
      </c>
    </row>
    <row r="29" spans="1:12" ht="9.75" customHeight="1" x14ac:dyDescent="0.2">
      <c r="A29" s="1517"/>
      <c r="B29" s="1509"/>
      <c r="C29" s="1512"/>
      <c r="D29" s="1434"/>
      <c r="E29" s="660" t="s">
        <v>274</v>
      </c>
      <c r="F29" s="635" t="s">
        <v>353</v>
      </c>
      <c r="G29" s="635"/>
      <c r="H29" s="639" t="s">
        <v>92</v>
      </c>
      <c r="I29" s="635"/>
      <c r="J29" s="640">
        <v>10</v>
      </c>
      <c r="K29" s="640">
        <v>10</v>
      </c>
      <c r="L29" s="654" t="s">
        <v>422</v>
      </c>
    </row>
    <row r="30" spans="1:12" ht="9.75" customHeight="1" x14ac:dyDescent="0.2">
      <c r="A30" s="1517"/>
      <c r="B30" s="1509"/>
      <c r="C30" s="1512"/>
      <c r="D30" s="1434"/>
      <c r="E30" s="646" t="s">
        <v>281</v>
      </c>
      <c r="F30" s="633" t="s">
        <v>353</v>
      </c>
      <c r="G30" s="633"/>
      <c r="H30" s="639" t="s">
        <v>92</v>
      </c>
      <c r="I30" s="633"/>
      <c r="J30" s="640">
        <v>10</v>
      </c>
      <c r="K30" s="640">
        <v>10</v>
      </c>
      <c r="L30" s="654" t="s">
        <v>422</v>
      </c>
    </row>
    <row r="31" spans="1:12" ht="9.75" customHeight="1" x14ac:dyDescent="0.2">
      <c r="A31" s="1517"/>
      <c r="B31" s="1509"/>
      <c r="C31" s="1512"/>
      <c r="D31" s="1434"/>
      <c r="E31" s="660" t="s">
        <v>276</v>
      </c>
      <c r="F31" s="635" t="s">
        <v>353</v>
      </c>
      <c r="G31" s="635"/>
      <c r="H31" s="639" t="s">
        <v>92</v>
      </c>
      <c r="I31" s="635"/>
      <c r="J31" s="640">
        <v>10</v>
      </c>
      <c r="K31" s="640">
        <v>10</v>
      </c>
      <c r="L31" s="654" t="s">
        <v>422</v>
      </c>
    </row>
    <row r="32" spans="1:12" ht="9.75" customHeight="1" x14ac:dyDescent="0.2">
      <c r="A32" s="1517"/>
      <c r="B32" s="1509"/>
      <c r="C32" s="1512"/>
      <c r="D32" s="1434"/>
      <c r="E32" s="634"/>
      <c r="F32" s="633"/>
      <c r="G32" s="633"/>
      <c r="H32" s="633"/>
      <c r="I32" s="633"/>
      <c r="J32" s="633"/>
      <c r="K32" s="633"/>
      <c r="L32" s="633"/>
    </row>
    <row r="33" spans="1:12" ht="9.75" customHeight="1" x14ac:dyDescent="0.2">
      <c r="A33" s="1517"/>
      <c r="B33" s="1509"/>
      <c r="C33" s="1512"/>
      <c r="D33" s="1434"/>
      <c r="E33" s="659" t="s">
        <v>424</v>
      </c>
      <c r="F33" s="654" t="s">
        <v>353</v>
      </c>
      <c r="G33" s="654"/>
      <c r="H33" s="647" t="s">
        <v>187</v>
      </c>
      <c r="I33" s="654"/>
      <c r="J33" s="647">
        <v>2</v>
      </c>
      <c r="K33" s="647">
        <v>2</v>
      </c>
      <c r="L33" s="654" t="s">
        <v>420</v>
      </c>
    </row>
    <row r="34" spans="1:12" ht="9.75" customHeight="1" x14ac:dyDescent="0.2">
      <c r="A34" s="1517"/>
      <c r="B34" s="1509"/>
      <c r="C34" s="1512"/>
      <c r="D34" s="1434"/>
      <c r="E34" s="655"/>
      <c r="F34" s="654"/>
      <c r="G34" s="654"/>
      <c r="H34" s="654"/>
      <c r="I34" s="654"/>
      <c r="J34" s="654"/>
      <c r="K34" s="654"/>
      <c r="L34" s="654"/>
    </row>
    <row r="35" spans="1:12" ht="9.75" customHeight="1" x14ac:dyDescent="0.2">
      <c r="A35" s="1517"/>
      <c r="B35" s="1509"/>
      <c r="C35" s="1512"/>
      <c r="D35" s="1434"/>
      <c r="E35" s="659" t="s">
        <v>371</v>
      </c>
      <c r="F35" s="654" t="s">
        <v>353</v>
      </c>
      <c r="G35" s="654"/>
      <c r="H35" s="647" t="s">
        <v>187</v>
      </c>
      <c r="I35" s="654"/>
      <c r="J35" s="647">
        <v>2</v>
      </c>
      <c r="K35" s="647">
        <v>2</v>
      </c>
      <c r="L35" s="654" t="s">
        <v>420</v>
      </c>
    </row>
    <row r="36" spans="1:12" ht="9.75" customHeight="1" x14ac:dyDescent="0.2">
      <c r="A36" s="1517"/>
      <c r="B36" s="1509"/>
      <c r="C36" s="1512"/>
      <c r="D36" s="1434"/>
      <c r="E36" s="646" t="s">
        <v>370</v>
      </c>
      <c r="F36" s="654" t="s">
        <v>353</v>
      </c>
      <c r="G36" s="654"/>
      <c r="H36" s="647" t="s">
        <v>187</v>
      </c>
      <c r="I36" s="654"/>
      <c r="J36" s="647">
        <v>2</v>
      </c>
      <c r="K36" s="647">
        <v>2</v>
      </c>
      <c r="L36" s="654" t="s">
        <v>420</v>
      </c>
    </row>
    <row r="37" spans="1:12" ht="9.75" customHeight="1" x14ac:dyDescent="0.2">
      <c r="A37" s="1517"/>
      <c r="B37" s="1509"/>
      <c r="C37" s="1512"/>
      <c r="D37" s="1434"/>
      <c r="E37" s="646" t="s">
        <v>372</v>
      </c>
      <c r="F37" s="635" t="s">
        <v>353</v>
      </c>
      <c r="G37" s="635"/>
      <c r="H37" s="647" t="s">
        <v>187</v>
      </c>
      <c r="I37" s="635"/>
      <c r="J37" s="647">
        <v>2</v>
      </c>
      <c r="K37" s="647">
        <v>2</v>
      </c>
      <c r="L37" s="654" t="s">
        <v>420</v>
      </c>
    </row>
    <row r="38" spans="1:12" ht="9.75" customHeight="1" x14ac:dyDescent="0.2">
      <c r="A38" s="1517"/>
      <c r="B38" s="1509"/>
      <c r="C38" s="1512"/>
      <c r="D38" s="1434"/>
      <c r="E38" s="659" t="s">
        <v>270</v>
      </c>
      <c r="F38" s="635" t="s">
        <v>353</v>
      </c>
      <c r="G38" s="635"/>
      <c r="H38" s="647" t="s">
        <v>187</v>
      </c>
      <c r="I38" s="635"/>
      <c r="J38" s="647">
        <v>2</v>
      </c>
      <c r="K38" s="647">
        <v>2</v>
      </c>
      <c r="L38" s="654" t="s">
        <v>420</v>
      </c>
    </row>
    <row r="39" spans="1:12" ht="9.75" customHeight="1" x14ac:dyDescent="0.2">
      <c r="A39" s="1517"/>
      <c r="B39" s="1509"/>
      <c r="C39" s="1512"/>
      <c r="D39" s="1434"/>
      <c r="E39" s="655"/>
      <c r="F39" s="654"/>
      <c r="G39" s="654"/>
      <c r="H39" s="654"/>
      <c r="I39" s="654"/>
      <c r="J39" s="654"/>
      <c r="K39" s="654"/>
      <c r="L39" s="654"/>
    </row>
    <row r="40" spans="1:12" ht="9.75" customHeight="1" x14ac:dyDescent="0.2">
      <c r="A40" s="1517"/>
      <c r="B40" s="1509"/>
      <c r="C40" s="1512"/>
      <c r="D40" s="1434"/>
      <c r="E40" s="646" t="s">
        <v>423</v>
      </c>
      <c r="F40" s="654" t="s">
        <v>353</v>
      </c>
      <c r="G40" s="633"/>
      <c r="H40" s="647" t="s">
        <v>188</v>
      </c>
      <c r="I40" s="633"/>
      <c r="J40" s="647">
        <v>10</v>
      </c>
      <c r="K40" s="647">
        <v>10</v>
      </c>
      <c r="L40" s="654" t="s">
        <v>422</v>
      </c>
    </row>
    <row r="41" spans="1:12" ht="9.75" customHeight="1" x14ac:dyDescent="0.2">
      <c r="A41" s="1517"/>
      <c r="B41" s="1509"/>
      <c r="C41" s="1512"/>
      <c r="D41" s="1434"/>
      <c r="E41" s="646"/>
      <c r="F41" s="640"/>
      <c r="G41" s="640"/>
      <c r="H41" s="647"/>
      <c r="I41" s="640"/>
      <c r="J41" s="640"/>
      <c r="K41" s="640"/>
      <c r="L41" s="635"/>
    </row>
    <row r="42" spans="1:12" ht="9.75" customHeight="1" x14ac:dyDescent="0.2">
      <c r="A42" s="1517"/>
      <c r="B42" s="1509"/>
      <c r="C42" s="1512"/>
      <c r="D42" s="1434"/>
      <c r="E42" s="646"/>
      <c r="F42" s="654"/>
      <c r="G42" s="654"/>
      <c r="H42" s="640"/>
      <c r="I42" s="654"/>
      <c r="J42" s="640" t="s">
        <v>246</v>
      </c>
      <c r="K42" s="640" t="s">
        <v>246</v>
      </c>
      <c r="L42" s="652"/>
    </row>
    <row r="43" spans="1:12" ht="9.75" customHeight="1" x14ac:dyDescent="0.2">
      <c r="A43" s="1517"/>
      <c r="B43" s="1509"/>
      <c r="C43" s="1512"/>
      <c r="D43" s="1434"/>
      <c r="E43" s="646" t="s">
        <v>421</v>
      </c>
      <c r="F43" s="635" t="s">
        <v>353</v>
      </c>
      <c r="G43" s="635"/>
      <c r="H43" s="647" t="s">
        <v>188</v>
      </c>
      <c r="I43" s="635"/>
      <c r="J43" s="658">
        <v>2</v>
      </c>
      <c r="K43" s="658">
        <v>2</v>
      </c>
      <c r="L43" s="654" t="s">
        <v>420</v>
      </c>
    </row>
    <row r="44" spans="1:12" ht="9.75" customHeight="1" x14ac:dyDescent="0.2">
      <c r="A44" s="1517"/>
      <c r="B44" s="1509"/>
      <c r="C44" s="1512"/>
      <c r="D44" s="1434"/>
      <c r="E44" s="638"/>
      <c r="F44" s="637"/>
      <c r="G44" s="637"/>
      <c r="H44" s="637"/>
      <c r="I44" s="637"/>
      <c r="J44" s="633"/>
      <c r="K44" s="633"/>
      <c r="L44" s="635"/>
    </row>
    <row r="45" spans="1:12" ht="9.75" customHeight="1" x14ac:dyDescent="0.2">
      <c r="A45" s="1517"/>
      <c r="B45" s="1509"/>
      <c r="C45" s="1512"/>
      <c r="D45" s="1434"/>
      <c r="E45" s="657"/>
      <c r="F45" s="656"/>
      <c r="G45" s="656"/>
      <c r="H45" s="656"/>
      <c r="I45" s="656"/>
      <c r="J45" s="656"/>
      <c r="K45" s="656"/>
      <c r="L45" s="656"/>
    </row>
    <row r="46" spans="1:12" ht="9.75" customHeight="1" x14ac:dyDescent="0.2">
      <c r="A46" s="1517"/>
      <c r="B46" s="1509"/>
      <c r="C46" s="1512"/>
      <c r="D46" s="1434"/>
      <c r="E46" s="638"/>
      <c r="F46" s="633"/>
      <c r="G46" s="633"/>
      <c r="H46" s="633"/>
      <c r="I46" s="633"/>
      <c r="J46" s="633"/>
      <c r="K46" s="633"/>
      <c r="L46" s="633"/>
    </row>
    <row r="47" spans="1:12" ht="9.75" customHeight="1" x14ac:dyDescent="0.2">
      <c r="A47" s="1517"/>
      <c r="B47" s="1509"/>
      <c r="C47" s="1512"/>
      <c r="D47" s="1434"/>
      <c r="E47" s="636"/>
      <c r="F47" s="635"/>
      <c r="G47" s="635"/>
      <c r="H47" s="635"/>
      <c r="I47" s="635"/>
      <c r="J47" s="635"/>
      <c r="K47" s="635"/>
      <c r="L47" s="635"/>
    </row>
    <row r="48" spans="1:12" ht="9.75" customHeight="1" x14ac:dyDescent="0.2">
      <c r="A48" s="1517"/>
      <c r="B48" s="1509"/>
      <c r="C48" s="1512"/>
      <c r="D48" s="1434"/>
      <c r="E48" s="655"/>
      <c r="F48" s="654"/>
      <c r="G48" s="654"/>
      <c r="H48" s="654"/>
      <c r="I48" s="654"/>
      <c r="J48" s="654"/>
      <c r="K48" s="654"/>
      <c r="L48" s="654"/>
    </row>
    <row r="49" spans="1:12" ht="9.75" customHeight="1" x14ac:dyDescent="0.2">
      <c r="A49" s="1517"/>
      <c r="B49" s="1509"/>
      <c r="C49" s="1512"/>
      <c r="D49" s="1434"/>
      <c r="E49" s="636"/>
      <c r="F49" s="635"/>
      <c r="G49" s="635"/>
      <c r="H49" s="635"/>
      <c r="I49" s="635"/>
      <c r="J49" s="635"/>
      <c r="K49" s="635"/>
      <c r="L49" s="635"/>
    </row>
    <row r="50" spans="1:12" ht="9.75" customHeight="1" x14ac:dyDescent="0.2">
      <c r="A50" s="1517"/>
      <c r="B50" s="1509"/>
      <c r="C50" s="1512"/>
      <c r="D50" s="1434"/>
      <c r="E50" s="653"/>
      <c r="F50" s="652"/>
      <c r="G50" s="652"/>
      <c r="H50" s="652"/>
      <c r="I50" s="652"/>
      <c r="J50" s="652"/>
      <c r="K50" s="652"/>
      <c r="L50" s="652"/>
    </row>
    <row r="51" spans="1:12" ht="9.75" customHeight="1" x14ac:dyDescent="0.2">
      <c r="A51" s="1517"/>
      <c r="B51" s="1509"/>
      <c r="C51" s="1512"/>
      <c r="D51" s="1434"/>
      <c r="E51" s="636"/>
      <c r="F51" s="635"/>
      <c r="G51" s="635"/>
      <c r="H51" s="635"/>
      <c r="I51" s="635"/>
      <c r="J51" s="635"/>
      <c r="K51" s="635"/>
      <c r="L51" s="635"/>
    </row>
    <row r="52" spans="1:12" ht="9.75" customHeight="1" x14ac:dyDescent="0.2">
      <c r="A52" s="1518"/>
      <c r="B52" s="1510"/>
      <c r="C52" s="1512"/>
      <c r="D52" s="1463"/>
      <c r="E52" s="645"/>
      <c r="F52" s="644"/>
      <c r="G52" s="644"/>
      <c r="H52" s="644"/>
      <c r="I52" s="644"/>
      <c r="J52" s="644"/>
      <c r="K52" s="644"/>
      <c r="L52" s="644"/>
    </row>
    <row r="53" spans="1:12" ht="27" customHeight="1" x14ac:dyDescent="0.2">
      <c r="A53" s="1481" t="s">
        <v>15</v>
      </c>
      <c r="B53" s="1482"/>
      <c r="C53" s="1429" t="s">
        <v>9</v>
      </c>
      <c r="D53" s="1430"/>
      <c r="E53" s="1427" t="s">
        <v>16</v>
      </c>
      <c r="F53" s="1427" t="s">
        <v>17</v>
      </c>
      <c r="G53" s="1427" t="s">
        <v>18</v>
      </c>
      <c r="H53" s="1427" t="s">
        <v>19</v>
      </c>
      <c r="I53" s="1427" t="s">
        <v>388</v>
      </c>
      <c r="J53" s="1427" t="s">
        <v>21</v>
      </c>
      <c r="K53" s="1427" t="s">
        <v>22</v>
      </c>
      <c r="L53" s="1466" t="s">
        <v>131</v>
      </c>
    </row>
    <row r="54" spans="1:12" ht="24" customHeight="1" thickBot="1" x14ac:dyDescent="0.25">
      <c r="A54" s="1483"/>
      <c r="B54" s="1484"/>
      <c r="C54" s="629" t="s">
        <v>27</v>
      </c>
      <c r="D54" s="628" t="s">
        <v>14</v>
      </c>
      <c r="E54" s="1428"/>
      <c r="F54" s="1468"/>
      <c r="G54" s="1428"/>
      <c r="H54" s="1428"/>
      <c r="I54" s="1428"/>
      <c r="J54" s="1428"/>
      <c r="K54" s="1428"/>
      <c r="L54" s="1467"/>
    </row>
    <row r="55" spans="1:12" ht="12" customHeight="1" thickBot="1" x14ac:dyDescent="0.25">
      <c r="A55" s="1492" t="s">
        <v>81</v>
      </c>
      <c r="B55" s="1493"/>
      <c r="C55" s="651">
        <f>(C10*0.25)</f>
        <v>31.916666666666668</v>
      </c>
      <c r="D55" s="650">
        <f>SUM(D56:D75)</f>
        <v>32</v>
      </c>
      <c r="E55" s="649"/>
      <c r="F55" s="648"/>
      <c r="G55" s="1514"/>
      <c r="H55" s="1514"/>
      <c r="I55" s="1514"/>
      <c r="J55" s="1514"/>
      <c r="K55" s="1514"/>
      <c r="L55" s="1515"/>
    </row>
    <row r="56" spans="1:12" ht="9.75" customHeight="1" x14ac:dyDescent="0.2">
      <c r="A56" s="1475" t="s">
        <v>81</v>
      </c>
      <c r="B56" s="1469" t="s">
        <v>82</v>
      </c>
      <c r="C56" s="1478"/>
      <c r="D56" s="1433">
        <v>10</v>
      </c>
      <c r="E56" s="643" t="s">
        <v>147</v>
      </c>
      <c r="F56" s="642" t="s">
        <v>353</v>
      </c>
      <c r="G56" s="642"/>
      <c r="H56" s="647" t="s">
        <v>187</v>
      </c>
      <c r="I56" s="642"/>
      <c r="J56" s="639">
        <v>10</v>
      </c>
      <c r="K56" s="639">
        <v>50</v>
      </c>
      <c r="L56" s="617" t="s">
        <v>411</v>
      </c>
    </row>
    <row r="57" spans="1:12" ht="9.75" customHeight="1" x14ac:dyDescent="0.2">
      <c r="A57" s="1476"/>
      <c r="B57" s="1470"/>
      <c r="C57" s="1473"/>
      <c r="D57" s="1434"/>
      <c r="E57" s="646" t="s">
        <v>346</v>
      </c>
      <c r="F57" s="637" t="s">
        <v>353</v>
      </c>
      <c r="G57" s="637"/>
      <c r="H57" s="647" t="s">
        <v>187</v>
      </c>
      <c r="I57" s="637"/>
      <c r="J57" s="640">
        <v>10</v>
      </c>
      <c r="K57" s="640">
        <v>50</v>
      </c>
      <c r="L57" s="613" t="s">
        <v>411</v>
      </c>
    </row>
    <row r="58" spans="1:12" ht="9.75" customHeight="1" x14ac:dyDescent="0.2">
      <c r="A58" s="1476"/>
      <c r="B58" s="1470"/>
      <c r="C58" s="1473"/>
      <c r="D58" s="1434"/>
      <c r="E58" s="646" t="s">
        <v>347</v>
      </c>
      <c r="F58" s="637" t="s">
        <v>353</v>
      </c>
      <c r="G58" s="637"/>
      <c r="H58" s="640" t="s">
        <v>187</v>
      </c>
      <c r="I58" s="637"/>
      <c r="J58" s="640">
        <v>10</v>
      </c>
      <c r="K58" s="640">
        <v>50</v>
      </c>
      <c r="L58" s="637" t="s">
        <v>411</v>
      </c>
    </row>
    <row r="59" spans="1:12" ht="9.75" customHeight="1" x14ac:dyDescent="0.2">
      <c r="A59" s="1476"/>
      <c r="B59" s="1470"/>
      <c r="C59" s="1473"/>
      <c r="D59" s="1434"/>
      <c r="E59" s="646" t="s">
        <v>348</v>
      </c>
      <c r="F59" s="637" t="s">
        <v>353</v>
      </c>
      <c r="G59" s="637"/>
      <c r="H59" s="640" t="s">
        <v>187</v>
      </c>
      <c r="I59" s="637"/>
      <c r="J59" s="640">
        <v>10</v>
      </c>
      <c r="K59" s="640">
        <v>50</v>
      </c>
      <c r="L59" s="637" t="s">
        <v>411</v>
      </c>
    </row>
    <row r="60" spans="1:12" ht="9.75" customHeight="1" x14ac:dyDescent="0.2">
      <c r="A60" s="1476"/>
      <c r="B60" s="1470"/>
      <c r="C60" s="1473"/>
      <c r="D60" s="1434"/>
      <c r="E60" s="636"/>
      <c r="F60" s="635"/>
      <c r="G60" s="635"/>
      <c r="H60" s="635"/>
      <c r="I60" s="635"/>
      <c r="J60" s="635"/>
      <c r="K60" s="635"/>
      <c r="L60" s="635"/>
    </row>
    <row r="61" spans="1:12" ht="9.75" customHeight="1" x14ac:dyDescent="0.2">
      <c r="A61" s="1476"/>
      <c r="B61" s="1470"/>
      <c r="C61" s="1473"/>
      <c r="D61" s="1434"/>
      <c r="E61" s="636"/>
      <c r="F61" s="635"/>
      <c r="G61" s="635"/>
      <c r="H61" s="635"/>
      <c r="I61" s="635"/>
      <c r="J61" s="635"/>
      <c r="K61" s="635"/>
      <c r="L61" s="635"/>
    </row>
    <row r="62" spans="1:12" ht="9.75" customHeight="1" x14ac:dyDescent="0.2">
      <c r="A62" s="1476"/>
      <c r="B62" s="1470"/>
      <c r="C62" s="1473"/>
      <c r="D62" s="1434"/>
      <c r="E62" s="636"/>
      <c r="F62" s="635"/>
      <c r="G62" s="635"/>
      <c r="H62" s="635"/>
      <c r="I62" s="635"/>
      <c r="J62" s="635"/>
      <c r="K62" s="635"/>
      <c r="L62" s="635"/>
    </row>
    <row r="63" spans="1:12" ht="9.75" customHeight="1" x14ac:dyDescent="0.2">
      <c r="A63" s="1476"/>
      <c r="B63" s="1472"/>
      <c r="C63" s="1474"/>
      <c r="D63" s="1463"/>
      <c r="E63" s="645"/>
      <c r="F63" s="644"/>
      <c r="G63" s="644"/>
      <c r="H63" s="644"/>
      <c r="I63" s="644"/>
      <c r="J63" s="644"/>
      <c r="K63" s="644"/>
      <c r="L63" s="644"/>
    </row>
    <row r="64" spans="1:12" ht="9.75" customHeight="1" x14ac:dyDescent="0.2">
      <c r="A64" s="1501"/>
      <c r="B64" s="1469" t="s">
        <v>125</v>
      </c>
      <c r="C64" s="1478"/>
      <c r="D64" s="1433">
        <v>11</v>
      </c>
      <c r="E64" s="643" t="s">
        <v>419</v>
      </c>
      <c r="F64" s="642" t="s">
        <v>353</v>
      </c>
      <c r="G64" s="615" t="s">
        <v>85</v>
      </c>
      <c r="H64" s="640" t="s">
        <v>349</v>
      </c>
      <c r="I64" s="639">
        <v>10</v>
      </c>
      <c r="J64" s="639">
        <v>10</v>
      </c>
      <c r="K64" s="639">
        <v>10</v>
      </c>
      <c r="L64" s="617" t="s">
        <v>411</v>
      </c>
    </row>
    <row r="65" spans="1:12" ht="9.75" customHeight="1" x14ac:dyDescent="0.2">
      <c r="A65" s="1501"/>
      <c r="B65" s="1470"/>
      <c r="C65" s="1473"/>
      <c r="D65" s="1434"/>
      <c r="E65" s="641" t="s">
        <v>350</v>
      </c>
      <c r="F65" s="637" t="s">
        <v>353</v>
      </c>
      <c r="G65" s="639"/>
      <c r="H65" s="640" t="s">
        <v>187</v>
      </c>
      <c r="I65" s="639"/>
      <c r="J65" s="639">
        <v>10</v>
      </c>
      <c r="K65" s="639">
        <v>10</v>
      </c>
      <c r="L65" s="613" t="s">
        <v>411</v>
      </c>
    </row>
    <row r="66" spans="1:12" ht="9.75" customHeight="1" x14ac:dyDescent="0.2">
      <c r="A66" s="1501"/>
      <c r="B66" s="1470"/>
      <c r="C66" s="1473"/>
      <c r="D66" s="1434"/>
      <c r="E66" s="638"/>
      <c r="F66" s="637"/>
      <c r="G66" s="637"/>
      <c r="H66" s="637"/>
      <c r="I66" s="637"/>
      <c r="J66" s="637"/>
      <c r="K66" s="637"/>
      <c r="L66" s="637"/>
    </row>
    <row r="67" spans="1:12" ht="9.75" customHeight="1" x14ac:dyDescent="0.2">
      <c r="A67" s="1501"/>
      <c r="B67" s="1470"/>
      <c r="C67" s="1473"/>
      <c r="D67" s="1434"/>
      <c r="E67" s="638"/>
      <c r="F67" s="637"/>
      <c r="G67" s="637"/>
      <c r="H67" s="637"/>
      <c r="I67" s="637"/>
      <c r="J67" s="637"/>
      <c r="K67" s="637"/>
      <c r="L67" s="637"/>
    </row>
    <row r="68" spans="1:12" ht="9.75" customHeight="1" x14ac:dyDescent="0.2">
      <c r="A68" s="1501"/>
      <c r="B68" s="1470"/>
      <c r="C68" s="1473"/>
      <c r="D68" s="1434"/>
      <c r="E68" s="638"/>
      <c r="F68" s="637"/>
      <c r="G68" s="637"/>
      <c r="H68" s="637"/>
      <c r="I68" s="637"/>
      <c r="J68" s="637"/>
      <c r="K68" s="637"/>
      <c r="L68" s="637"/>
    </row>
    <row r="69" spans="1:12" ht="9.75" customHeight="1" x14ac:dyDescent="0.2">
      <c r="A69" s="1501"/>
      <c r="B69" s="1470"/>
      <c r="C69" s="1473"/>
      <c r="D69" s="1434"/>
      <c r="E69" s="636"/>
      <c r="F69" s="635"/>
      <c r="G69" s="635"/>
      <c r="H69" s="635"/>
      <c r="I69" s="635"/>
      <c r="J69" s="635"/>
      <c r="K69" s="635"/>
      <c r="L69" s="635"/>
    </row>
    <row r="70" spans="1:12" ht="9.75" customHeight="1" x14ac:dyDescent="0.2">
      <c r="A70" s="1501"/>
      <c r="B70" s="1470"/>
      <c r="C70" s="1473"/>
      <c r="D70" s="1434"/>
      <c r="E70" s="636"/>
      <c r="F70" s="635"/>
      <c r="G70" s="635"/>
      <c r="H70" s="635"/>
      <c r="I70" s="635"/>
      <c r="J70" s="635"/>
      <c r="K70" s="635"/>
      <c r="L70" s="635"/>
    </row>
    <row r="71" spans="1:12" ht="9.75" customHeight="1" x14ac:dyDescent="0.2">
      <c r="A71" s="1502"/>
      <c r="B71" s="1472"/>
      <c r="C71" s="1474"/>
      <c r="D71" s="1463"/>
      <c r="E71" s="634"/>
      <c r="F71" s="633"/>
      <c r="G71" s="633"/>
      <c r="H71" s="633"/>
      <c r="I71" s="633"/>
      <c r="J71" s="633"/>
      <c r="K71" s="633"/>
      <c r="L71" s="633"/>
    </row>
    <row r="72" spans="1:12" ht="11.25" customHeight="1" x14ac:dyDescent="0.2">
      <c r="A72" s="1496" t="s">
        <v>90</v>
      </c>
      <c r="B72" s="1486" t="s">
        <v>91</v>
      </c>
      <c r="C72" s="1489"/>
      <c r="D72" s="1433">
        <v>11</v>
      </c>
      <c r="E72" s="632" t="s">
        <v>351</v>
      </c>
      <c r="F72" s="617" t="s">
        <v>353</v>
      </c>
      <c r="G72" s="617"/>
      <c r="H72" s="631" t="s">
        <v>188</v>
      </c>
      <c r="I72" s="617"/>
      <c r="J72" s="630">
        <v>10</v>
      </c>
      <c r="K72" s="630">
        <v>10</v>
      </c>
      <c r="L72" s="617" t="s">
        <v>411</v>
      </c>
    </row>
    <row r="73" spans="1:12" ht="11.25" customHeight="1" x14ac:dyDescent="0.2">
      <c r="A73" s="1497"/>
      <c r="B73" s="1487"/>
      <c r="C73" s="1490"/>
      <c r="D73" s="1434"/>
      <c r="E73" s="616" t="s">
        <v>190</v>
      </c>
      <c r="F73" s="613" t="s">
        <v>353</v>
      </c>
      <c r="G73" s="613"/>
      <c r="H73" s="615" t="s">
        <v>188</v>
      </c>
      <c r="I73" s="613"/>
      <c r="J73" s="615">
        <v>5</v>
      </c>
      <c r="K73" s="615">
        <v>200</v>
      </c>
      <c r="L73" s="613" t="s">
        <v>411</v>
      </c>
    </row>
    <row r="74" spans="1:12" ht="11.25" customHeight="1" x14ac:dyDescent="0.2">
      <c r="A74" s="1497"/>
      <c r="B74" s="1487"/>
      <c r="C74" s="1490"/>
      <c r="D74" s="1434"/>
      <c r="E74" s="614"/>
      <c r="F74" s="613"/>
      <c r="G74" s="613"/>
      <c r="H74" s="613"/>
      <c r="I74" s="613"/>
      <c r="J74" s="613"/>
      <c r="K74" s="613"/>
      <c r="L74" s="613"/>
    </row>
    <row r="75" spans="1:12" ht="11.25" customHeight="1" x14ac:dyDescent="0.2">
      <c r="A75" s="1498"/>
      <c r="B75" s="1488"/>
      <c r="C75" s="1491"/>
      <c r="D75" s="1463"/>
      <c r="E75" s="612"/>
      <c r="F75" s="611"/>
      <c r="G75" s="611"/>
      <c r="H75" s="611"/>
      <c r="I75" s="611"/>
      <c r="J75" s="611"/>
      <c r="K75" s="611"/>
      <c r="L75" s="611"/>
    </row>
    <row r="76" spans="1:12" ht="27" customHeight="1" x14ac:dyDescent="0.2">
      <c r="A76" s="1481" t="s">
        <v>15</v>
      </c>
      <c r="B76" s="1482"/>
      <c r="C76" s="1429" t="s">
        <v>9</v>
      </c>
      <c r="D76" s="1430"/>
      <c r="E76" s="1427" t="s">
        <v>16</v>
      </c>
      <c r="F76" s="1427" t="s">
        <v>17</v>
      </c>
      <c r="G76" s="1427" t="s">
        <v>18</v>
      </c>
      <c r="H76" s="1427" t="s">
        <v>19</v>
      </c>
      <c r="I76" s="1427" t="s">
        <v>388</v>
      </c>
      <c r="J76" s="1427" t="s">
        <v>21</v>
      </c>
      <c r="K76" s="1427" t="s">
        <v>22</v>
      </c>
      <c r="L76" s="1466" t="s">
        <v>131</v>
      </c>
    </row>
    <row r="77" spans="1:12" ht="24" customHeight="1" thickBot="1" x14ac:dyDescent="0.25">
      <c r="A77" s="1483"/>
      <c r="B77" s="1484"/>
      <c r="C77" s="629" t="s">
        <v>27</v>
      </c>
      <c r="D77" s="628" t="s">
        <v>14</v>
      </c>
      <c r="E77" s="1428"/>
      <c r="F77" s="1468"/>
      <c r="G77" s="1428"/>
      <c r="H77" s="1428"/>
      <c r="I77" s="1428"/>
      <c r="J77" s="1428"/>
      <c r="K77" s="1428"/>
      <c r="L77" s="1467"/>
    </row>
    <row r="78" spans="1:12" ht="12" customHeight="1" thickBot="1" x14ac:dyDescent="0.25">
      <c r="A78" s="1479" t="s">
        <v>418</v>
      </c>
      <c r="B78" s="1480"/>
      <c r="C78" s="627">
        <f>(C10*0.4)</f>
        <v>51.06666666666667</v>
      </c>
      <c r="D78" s="626">
        <f>SUM(D79:D125)</f>
        <v>51</v>
      </c>
      <c r="E78" s="625"/>
      <c r="F78" s="624"/>
      <c r="G78" s="1459"/>
      <c r="H78" s="1459"/>
      <c r="I78" s="1459"/>
      <c r="J78" s="1459"/>
      <c r="K78" s="1459"/>
      <c r="L78" s="1460"/>
    </row>
    <row r="79" spans="1:12" ht="9.75" customHeight="1" x14ac:dyDescent="0.2">
      <c r="A79" s="1475" t="s">
        <v>94</v>
      </c>
      <c r="B79" s="1469" t="s">
        <v>95</v>
      </c>
      <c r="C79" s="1473"/>
      <c r="D79" s="1433">
        <v>5</v>
      </c>
      <c r="E79" s="616" t="s">
        <v>96</v>
      </c>
      <c r="F79" s="617" t="s">
        <v>353</v>
      </c>
      <c r="G79" s="615" t="s">
        <v>85</v>
      </c>
      <c r="H79" s="615" t="s">
        <v>189</v>
      </c>
      <c r="I79" s="615">
        <v>10</v>
      </c>
      <c r="J79" s="615">
        <v>5</v>
      </c>
      <c r="K79" s="615">
        <v>10</v>
      </c>
      <c r="L79" s="617" t="s">
        <v>411</v>
      </c>
    </row>
    <row r="80" spans="1:12" ht="9.75" customHeight="1" x14ac:dyDescent="0.2">
      <c r="A80" s="1476"/>
      <c r="B80" s="1470"/>
      <c r="C80" s="1473"/>
      <c r="D80" s="1434"/>
      <c r="E80" s="616" t="s">
        <v>417</v>
      </c>
      <c r="F80" s="613" t="s">
        <v>353</v>
      </c>
      <c r="G80" s="623" t="s">
        <v>85</v>
      </c>
      <c r="H80" s="615" t="s">
        <v>189</v>
      </c>
      <c r="I80" s="615">
        <v>10</v>
      </c>
      <c r="J80" s="615">
        <v>5</v>
      </c>
      <c r="K80" s="615">
        <v>10</v>
      </c>
      <c r="L80" s="613" t="s">
        <v>411</v>
      </c>
    </row>
    <row r="81" spans="1:12" ht="9.75" customHeight="1" x14ac:dyDescent="0.2">
      <c r="A81" s="1476"/>
      <c r="B81" s="1470"/>
      <c r="C81" s="1473"/>
      <c r="D81" s="1434"/>
      <c r="E81" s="616" t="s">
        <v>416</v>
      </c>
      <c r="F81" s="619" t="s">
        <v>353</v>
      </c>
      <c r="G81" s="615" t="s">
        <v>85</v>
      </c>
      <c r="H81" s="615" t="s">
        <v>189</v>
      </c>
      <c r="I81" s="615">
        <v>10</v>
      </c>
      <c r="J81" s="615">
        <v>5</v>
      </c>
      <c r="K81" s="615">
        <v>10</v>
      </c>
      <c r="L81" s="613" t="s">
        <v>411</v>
      </c>
    </row>
    <row r="82" spans="1:12" ht="9.75" customHeight="1" x14ac:dyDescent="0.2">
      <c r="A82" s="1476"/>
      <c r="B82" s="1471"/>
      <c r="C82" s="1473"/>
      <c r="D82" s="1434"/>
      <c r="E82" s="616" t="s">
        <v>97</v>
      </c>
      <c r="F82" s="613" t="s">
        <v>353</v>
      </c>
      <c r="G82" s="615" t="s">
        <v>85</v>
      </c>
      <c r="H82" s="615" t="s">
        <v>189</v>
      </c>
      <c r="I82" s="615">
        <v>10</v>
      </c>
      <c r="J82" s="615">
        <v>5</v>
      </c>
      <c r="K82" s="615">
        <v>10</v>
      </c>
      <c r="L82" s="613" t="s">
        <v>411</v>
      </c>
    </row>
    <row r="83" spans="1:12" ht="9.75" customHeight="1" x14ac:dyDescent="0.2">
      <c r="A83" s="1476"/>
      <c r="B83" s="1471"/>
      <c r="C83" s="1473"/>
      <c r="D83" s="1434"/>
      <c r="E83" s="616" t="s">
        <v>415</v>
      </c>
      <c r="F83" s="613" t="s">
        <v>353</v>
      </c>
      <c r="G83" s="615" t="s">
        <v>85</v>
      </c>
      <c r="H83" s="615" t="s">
        <v>189</v>
      </c>
      <c r="I83" s="615">
        <v>10</v>
      </c>
      <c r="J83" s="615">
        <v>5</v>
      </c>
      <c r="K83" s="615">
        <v>50</v>
      </c>
      <c r="L83" s="613" t="s">
        <v>411</v>
      </c>
    </row>
    <row r="84" spans="1:12" ht="9.75" customHeight="1" x14ac:dyDescent="0.2">
      <c r="A84" s="1476"/>
      <c r="B84" s="1471"/>
      <c r="C84" s="1473"/>
      <c r="D84" s="1434"/>
      <c r="E84" s="616" t="s">
        <v>352</v>
      </c>
      <c r="F84" s="613" t="s">
        <v>353</v>
      </c>
      <c r="G84" s="615" t="s">
        <v>85</v>
      </c>
      <c r="H84" s="615" t="s">
        <v>189</v>
      </c>
      <c r="I84" s="615">
        <v>10</v>
      </c>
      <c r="J84" s="615">
        <v>5</v>
      </c>
      <c r="K84" s="615">
        <v>10</v>
      </c>
      <c r="L84" s="613" t="s">
        <v>411</v>
      </c>
    </row>
    <row r="85" spans="1:12" ht="9.75" customHeight="1" x14ac:dyDescent="0.2">
      <c r="A85" s="1476"/>
      <c r="B85" s="1471"/>
      <c r="C85" s="1473"/>
      <c r="D85" s="1434"/>
      <c r="E85" s="616" t="s">
        <v>100</v>
      </c>
      <c r="F85" s="613" t="s">
        <v>353</v>
      </c>
      <c r="G85" s="615" t="s">
        <v>85</v>
      </c>
      <c r="H85" s="615" t="s">
        <v>189</v>
      </c>
      <c r="I85" s="615">
        <v>10</v>
      </c>
      <c r="J85" s="615">
        <v>5</v>
      </c>
      <c r="K85" s="615">
        <v>10</v>
      </c>
      <c r="L85" s="613" t="s">
        <v>411</v>
      </c>
    </row>
    <row r="86" spans="1:12" ht="9.75" customHeight="1" x14ac:dyDescent="0.2">
      <c r="A86" s="1476"/>
      <c r="B86" s="1471"/>
      <c r="C86" s="1473"/>
      <c r="D86" s="1434"/>
      <c r="E86" s="616" t="s">
        <v>101</v>
      </c>
      <c r="F86" s="613" t="s">
        <v>353</v>
      </c>
      <c r="G86" s="615" t="s">
        <v>85</v>
      </c>
      <c r="H86" s="615" t="s">
        <v>189</v>
      </c>
      <c r="I86" s="615">
        <v>10</v>
      </c>
      <c r="J86" s="615">
        <v>5</v>
      </c>
      <c r="K86" s="615">
        <v>10</v>
      </c>
      <c r="L86" s="613" t="s">
        <v>411</v>
      </c>
    </row>
    <row r="87" spans="1:12" ht="9.75" customHeight="1" x14ac:dyDescent="0.2">
      <c r="A87" s="1476"/>
      <c r="B87" s="1471"/>
      <c r="C87" s="1473"/>
      <c r="D87" s="1434"/>
      <c r="E87" s="616" t="s">
        <v>319</v>
      </c>
      <c r="F87" s="613" t="s">
        <v>353</v>
      </c>
      <c r="G87" s="615" t="s">
        <v>85</v>
      </c>
      <c r="H87" s="615" t="s">
        <v>189</v>
      </c>
      <c r="I87" s="615">
        <v>10</v>
      </c>
      <c r="J87" s="615">
        <v>5</v>
      </c>
      <c r="K87" s="615">
        <v>10</v>
      </c>
      <c r="L87" s="613" t="s">
        <v>411</v>
      </c>
    </row>
    <row r="88" spans="1:12" ht="9.75" customHeight="1" x14ac:dyDescent="0.2">
      <c r="A88" s="1476"/>
      <c r="B88" s="1471"/>
      <c r="C88" s="1473"/>
      <c r="D88" s="1434"/>
      <c r="E88" s="616" t="s">
        <v>414</v>
      </c>
      <c r="F88" s="613" t="s">
        <v>353</v>
      </c>
      <c r="G88" s="615" t="s">
        <v>85</v>
      </c>
      <c r="H88" s="615" t="s">
        <v>189</v>
      </c>
      <c r="I88" s="615">
        <v>10</v>
      </c>
      <c r="J88" s="615">
        <v>5</v>
      </c>
      <c r="K88" s="615">
        <v>10</v>
      </c>
      <c r="L88" s="613" t="s">
        <v>411</v>
      </c>
    </row>
    <row r="89" spans="1:12" ht="9.75" customHeight="1" x14ac:dyDescent="0.2">
      <c r="A89" s="1476"/>
      <c r="B89" s="1471"/>
      <c r="C89" s="1473"/>
      <c r="D89" s="1434"/>
      <c r="E89" s="616" t="s">
        <v>324</v>
      </c>
      <c r="F89" s="613" t="s">
        <v>353</v>
      </c>
      <c r="G89" s="615" t="s">
        <v>85</v>
      </c>
      <c r="H89" s="615" t="s">
        <v>189</v>
      </c>
      <c r="I89" s="615">
        <v>10</v>
      </c>
      <c r="J89" s="615">
        <v>5</v>
      </c>
      <c r="K89" s="615">
        <v>10</v>
      </c>
      <c r="L89" s="613" t="s">
        <v>411</v>
      </c>
    </row>
    <row r="90" spans="1:12" ht="9.75" customHeight="1" x14ac:dyDescent="0.2">
      <c r="A90" s="1476"/>
      <c r="B90" s="1471"/>
      <c r="C90" s="1473"/>
      <c r="D90" s="1434"/>
      <c r="E90" s="616" t="s">
        <v>320</v>
      </c>
      <c r="F90" s="613" t="s">
        <v>353</v>
      </c>
      <c r="G90" s="615" t="s">
        <v>85</v>
      </c>
      <c r="H90" s="615" t="s">
        <v>189</v>
      </c>
      <c r="I90" s="615">
        <v>10</v>
      </c>
      <c r="J90" s="615">
        <v>5</v>
      </c>
      <c r="K90" s="615">
        <v>10</v>
      </c>
      <c r="L90" s="613" t="s">
        <v>411</v>
      </c>
    </row>
    <row r="91" spans="1:12" ht="9.75" customHeight="1" x14ac:dyDescent="0.2">
      <c r="A91" s="1476"/>
      <c r="B91" s="1471"/>
      <c r="C91" s="1473"/>
      <c r="D91" s="1434"/>
      <c r="E91" s="616" t="s">
        <v>103</v>
      </c>
      <c r="F91" s="613" t="s">
        <v>353</v>
      </c>
      <c r="G91" s="615" t="s">
        <v>85</v>
      </c>
      <c r="H91" s="615" t="s">
        <v>189</v>
      </c>
      <c r="I91" s="615">
        <v>10</v>
      </c>
      <c r="J91" s="615">
        <v>5</v>
      </c>
      <c r="K91" s="615">
        <v>10</v>
      </c>
      <c r="L91" s="613" t="s">
        <v>411</v>
      </c>
    </row>
    <row r="92" spans="1:12" ht="9.75" customHeight="1" x14ac:dyDescent="0.2">
      <c r="A92" s="1476"/>
      <c r="B92" s="1471"/>
      <c r="C92" s="1473"/>
      <c r="D92" s="1434"/>
      <c r="E92" s="616" t="s">
        <v>104</v>
      </c>
      <c r="F92" s="613" t="s">
        <v>353</v>
      </c>
      <c r="G92" s="615" t="s">
        <v>85</v>
      </c>
      <c r="H92" s="615" t="s">
        <v>189</v>
      </c>
      <c r="I92" s="615">
        <v>10</v>
      </c>
      <c r="J92" s="615">
        <v>5</v>
      </c>
      <c r="K92" s="615">
        <v>10</v>
      </c>
      <c r="L92" s="613" t="s">
        <v>411</v>
      </c>
    </row>
    <row r="93" spans="1:12" ht="9.75" customHeight="1" x14ac:dyDescent="0.2">
      <c r="A93" s="1476"/>
      <c r="B93" s="1470"/>
      <c r="C93" s="1473"/>
      <c r="D93" s="1434"/>
      <c r="E93" s="616" t="s">
        <v>105</v>
      </c>
      <c r="F93" s="613" t="s">
        <v>353</v>
      </c>
      <c r="G93" s="615" t="s">
        <v>85</v>
      </c>
      <c r="H93" s="615" t="s">
        <v>189</v>
      </c>
      <c r="I93" s="615">
        <v>10</v>
      </c>
      <c r="J93" s="615">
        <v>5</v>
      </c>
      <c r="K93" s="615">
        <v>10</v>
      </c>
      <c r="L93" s="613" t="s">
        <v>411</v>
      </c>
    </row>
    <row r="94" spans="1:12" ht="9.75" customHeight="1" x14ac:dyDescent="0.2">
      <c r="A94" s="1476"/>
      <c r="B94" s="1470"/>
      <c r="C94" s="1473"/>
      <c r="D94" s="1434"/>
      <c r="E94" s="616" t="s">
        <v>106</v>
      </c>
      <c r="F94" s="613" t="s">
        <v>353</v>
      </c>
      <c r="G94" s="615" t="s">
        <v>85</v>
      </c>
      <c r="H94" s="615" t="s">
        <v>189</v>
      </c>
      <c r="I94" s="615">
        <v>10</v>
      </c>
      <c r="J94" s="615">
        <v>5</v>
      </c>
      <c r="K94" s="615">
        <v>10</v>
      </c>
      <c r="L94" s="613" t="s">
        <v>411</v>
      </c>
    </row>
    <row r="95" spans="1:12" ht="9.75" customHeight="1" x14ac:dyDescent="0.2">
      <c r="A95" s="1476"/>
      <c r="B95" s="1470"/>
      <c r="C95" s="1473"/>
      <c r="D95" s="1434"/>
      <c r="E95" s="616" t="s">
        <v>108</v>
      </c>
      <c r="F95" s="613" t="s">
        <v>353</v>
      </c>
      <c r="G95" s="615" t="s">
        <v>85</v>
      </c>
      <c r="H95" s="615" t="s">
        <v>189</v>
      </c>
      <c r="I95" s="615">
        <v>10</v>
      </c>
      <c r="J95" s="615">
        <v>5</v>
      </c>
      <c r="K95" s="615">
        <v>10</v>
      </c>
      <c r="L95" s="613" t="s">
        <v>411</v>
      </c>
    </row>
    <row r="96" spans="1:12" ht="9.75" customHeight="1" x14ac:dyDescent="0.2">
      <c r="A96" s="1476"/>
      <c r="B96" s="1470"/>
      <c r="C96" s="1473"/>
      <c r="D96" s="1434"/>
      <c r="E96" s="616" t="s">
        <v>109</v>
      </c>
      <c r="F96" s="613" t="s">
        <v>353</v>
      </c>
      <c r="G96" s="615" t="s">
        <v>85</v>
      </c>
      <c r="H96" s="615" t="s">
        <v>189</v>
      </c>
      <c r="I96" s="615">
        <v>10</v>
      </c>
      <c r="J96" s="615">
        <v>5</v>
      </c>
      <c r="K96" s="615">
        <v>10</v>
      </c>
      <c r="L96" s="613" t="s">
        <v>411</v>
      </c>
    </row>
    <row r="97" spans="1:12" ht="9.75" customHeight="1" x14ac:dyDescent="0.2">
      <c r="A97" s="1476"/>
      <c r="B97" s="1470"/>
      <c r="C97" s="1473"/>
      <c r="D97" s="1434"/>
      <c r="E97" s="614"/>
      <c r="F97" s="613"/>
      <c r="G97" s="613"/>
      <c r="H97" s="613"/>
      <c r="I97" s="613"/>
      <c r="J97" s="613"/>
      <c r="K97" s="613"/>
      <c r="L97" s="613"/>
    </row>
    <row r="98" spans="1:12" ht="9.75" customHeight="1" x14ac:dyDescent="0.2">
      <c r="A98" s="1476"/>
      <c r="B98" s="1470"/>
      <c r="C98" s="1473"/>
      <c r="D98" s="1434"/>
      <c r="E98" s="614"/>
      <c r="F98" s="613"/>
      <c r="G98" s="613"/>
      <c r="H98" s="613"/>
      <c r="I98" s="613"/>
      <c r="J98" s="613"/>
      <c r="K98" s="613"/>
      <c r="L98" s="613"/>
    </row>
    <row r="99" spans="1:12" ht="9.75" customHeight="1" x14ac:dyDescent="0.2">
      <c r="A99" s="1476"/>
      <c r="B99" s="1470"/>
      <c r="C99" s="1473"/>
      <c r="D99" s="1434"/>
      <c r="E99" s="614"/>
      <c r="F99" s="613"/>
      <c r="G99" s="613"/>
      <c r="H99" s="613"/>
      <c r="I99" s="613"/>
      <c r="J99" s="613"/>
      <c r="K99" s="613"/>
      <c r="L99" s="613"/>
    </row>
    <row r="100" spans="1:12" ht="9.75" customHeight="1" x14ac:dyDescent="0.2">
      <c r="A100" s="1476"/>
      <c r="B100" s="1470"/>
      <c r="C100" s="1473"/>
      <c r="D100" s="1434"/>
      <c r="E100" s="622"/>
      <c r="F100" s="621"/>
      <c r="G100" s="621"/>
      <c r="H100" s="621"/>
      <c r="I100" s="621"/>
      <c r="J100" s="621"/>
      <c r="K100" s="621"/>
      <c r="L100" s="621"/>
    </row>
    <row r="101" spans="1:12" ht="9.75" customHeight="1" x14ac:dyDescent="0.2">
      <c r="A101" s="1477"/>
      <c r="B101" s="1472"/>
      <c r="C101" s="1474"/>
      <c r="D101" s="1463"/>
      <c r="E101" s="612"/>
      <c r="F101" s="611"/>
      <c r="G101" s="611"/>
      <c r="H101" s="611"/>
      <c r="I101" s="611"/>
      <c r="J101" s="611"/>
      <c r="K101" s="611"/>
      <c r="L101" s="611"/>
    </row>
    <row r="102" spans="1:12" ht="9.75" customHeight="1" x14ac:dyDescent="0.2">
      <c r="A102" s="1475" t="s">
        <v>110</v>
      </c>
      <c r="B102" s="1469" t="s">
        <v>111</v>
      </c>
      <c r="C102" s="1478"/>
      <c r="D102" s="1433">
        <v>23</v>
      </c>
      <c r="E102" s="618"/>
      <c r="F102" s="617"/>
      <c r="G102" s="617"/>
      <c r="H102" s="617"/>
      <c r="I102" s="617"/>
      <c r="J102" s="617"/>
      <c r="K102" s="617"/>
      <c r="L102" s="617"/>
    </row>
    <row r="103" spans="1:12" ht="9.75" customHeight="1" x14ac:dyDescent="0.2">
      <c r="A103" s="1476"/>
      <c r="B103" s="1470"/>
      <c r="C103" s="1473"/>
      <c r="D103" s="1434"/>
      <c r="E103" s="614"/>
      <c r="F103" s="613"/>
      <c r="G103" s="613"/>
      <c r="H103" s="613"/>
      <c r="I103" s="613"/>
      <c r="J103" s="613"/>
      <c r="K103" s="613"/>
      <c r="L103" s="613"/>
    </row>
    <row r="104" spans="1:12" ht="9.75" customHeight="1" x14ac:dyDescent="0.2">
      <c r="A104" s="1476"/>
      <c r="B104" s="1470"/>
      <c r="C104" s="1473"/>
      <c r="D104" s="1434"/>
      <c r="E104" s="614"/>
      <c r="F104" s="613"/>
      <c r="G104" s="613"/>
      <c r="H104" s="613"/>
      <c r="I104" s="613"/>
      <c r="J104" s="613"/>
      <c r="K104" s="613"/>
      <c r="L104" s="613"/>
    </row>
    <row r="105" spans="1:12" ht="9.75" customHeight="1" x14ac:dyDescent="0.2">
      <c r="A105" s="1476"/>
      <c r="B105" s="1470"/>
      <c r="C105" s="1473"/>
      <c r="D105" s="1434"/>
      <c r="E105" s="616" t="s">
        <v>173</v>
      </c>
      <c r="F105" s="613" t="s">
        <v>353</v>
      </c>
      <c r="G105" s="615" t="s">
        <v>85</v>
      </c>
      <c r="H105" s="615" t="s">
        <v>187</v>
      </c>
      <c r="I105" s="615">
        <v>5</v>
      </c>
      <c r="J105" s="615">
        <v>5</v>
      </c>
      <c r="K105" s="615">
        <v>100</v>
      </c>
      <c r="L105" s="613" t="s">
        <v>411</v>
      </c>
    </row>
    <row r="106" spans="1:12" ht="9.75" customHeight="1" x14ac:dyDescent="0.2">
      <c r="A106" s="1476"/>
      <c r="B106" s="1470"/>
      <c r="C106" s="1473"/>
      <c r="D106" s="1434"/>
      <c r="E106" s="614"/>
      <c r="F106" s="613"/>
      <c r="G106" s="613"/>
      <c r="H106" s="613"/>
      <c r="I106" s="613"/>
      <c r="J106" s="613"/>
      <c r="K106" s="613"/>
      <c r="L106" s="613"/>
    </row>
    <row r="107" spans="1:12" ht="9.75" customHeight="1" x14ac:dyDescent="0.2">
      <c r="A107" s="1476"/>
      <c r="B107" s="1470"/>
      <c r="C107" s="1473"/>
      <c r="D107" s="1434"/>
      <c r="E107" s="614"/>
      <c r="F107" s="613"/>
      <c r="G107" s="613"/>
      <c r="H107" s="613"/>
      <c r="I107" s="613"/>
      <c r="J107" s="613"/>
      <c r="K107" s="613"/>
      <c r="L107" s="613"/>
    </row>
    <row r="108" spans="1:12" ht="9.75" customHeight="1" x14ac:dyDescent="0.2">
      <c r="A108" s="1476"/>
      <c r="B108" s="1470"/>
      <c r="C108" s="1473"/>
      <c r="D108" s="1434"/>
      <c r="E108" s="614"/>
      <c r="F108" s="613"/>
      <c r="G108" s="613"/>
      <c r="H108" s="613"/>
      <c r="I108" s="613"/>
      <c r="J108" s="613"/>
      <c r="K108" s="613"/>
      <c r="L108" s="613"/>
    </row>
    <row r="109" spans="1:12" ht="9.75" customHeight="1" x14ac:dyDescent="0.2">
      <c r="A109" s="1476"/>
      <c r="B109" s="1470"/>
      <c r="C109" s="1473"/>
      <c r="D109" s="1434"/>
      <c r="E109" s="614"/>
      <c r="F109" s="613"/>
      <c r="G109" s="613"/>
      <c r="H109" s="613"/>
      <c r="I109" s="613"/>
      <c r="J109" s="613"/>
      <c r="K109" s="613"/>
      <c r="L109" s="613"/>
    </row>
    <row r="110" spans="1:12" ht="9.75" customHeight="1" x14ac:dyDescent="0.2">
      <c r="A110" s="1476"/>
      <c r="B110" s="1470"/>
      <c r="C110" s="1473"/>
      <c r="D110" s="1434"/>
      <c r="E110" s="614"/>
      <c r="F110" s="613"/>
      <c r="G110" s="613"/>
      <c r="H110" s="613"/>
      <c r="I110" s="613"/>
      <c r="J110" s="613"/>
      <c r="K110" s="613"/>
      <c r="L110" s="613"/>
    </row>
    <row r="111" spans="1:12" ht="9.75" customHeight="1" x14ac:dyDescent="0.2">
      <c r="A111" s="1476"/>
      <c r="B111" s="1470"/>
      <c r="C111" s="1473"/>
      <c r="D111" s="1434"/>
      <c r="E111" s="614"/>
      <c r="F111" s="613"/>
      <c r="G111" s="613"/>
      <c r="H111" s="613"/>
      <c r="I111" s="613"/>
      <c r="J111" s="613"/>
      <c r="K111" s="613"/>
      <c r="L111" s="613"/>
    </row>
    <row r="112" spans="1:12" ht="9.75" customHeight="1" x14ac:dyDescent="0.2">
      <c r="A112" s="1476"/>
      <c r="B112" s="1470"/>
      <c r="C112" s="1473"/>
      <c r="D112" s="1434"/>
      <c r="E112" s="614"/>
      <c r="F112" s="613"/>
      <c r="G112" s="613"/>
      <c r="H112" s="613"/>
      <c r="I112" s="613"/>
      <c r="J112" s="613"/>
      <c r="K112" s="613"/>
      <c r="L112" s="613"/>
    </row>
    <row r="113" spans="1:12" ht="9.75" customHeight="1" x14ac:dyDescent="0.2">
      <c r="A113" s="1476"/>
      <c r="B113" s="1470"/>
      <c r="C113" s="1473"/>
      <c r="D113" s="1434"/>
      <c r="E113" s="614"/>
      <c r="F113" s="613"/>
      <c r="G113" s="613"/>
      <c r="H113" s="613"/>
      <c r="I113" s="613"/>
      <c r="J113" s="613"/>
      <c r="K113" s="613"/>
      <c r="L113" s="613"/>
    </row>
    <row r="114" spans="1:12" ht="9.75" customHeight="1" x14ac:dyDescent="0.2">
      <c r="A114" s="1476"/>
      <c r="B114" s="1470"/>
      <c r="C114" s="1473"/>
      <c r="D114" s="1434"/>
      <c r="E114" s="614"/>
      <c r="F114" s="613"/>
      <c r="G114" s="613"/>
      <c r="H114" s="613"/>
      <c r="I114" s="613"/>
      <c r="J114" s="613"/>
      <c r="K114" s="613"/>
      <c r="L114" s="613"/>
    </row>
    <row r="115" spans="1:12" ht="9.75" customHeight="1" x14ac:dyDescent="0.2">
      <c r="A115" s="1476"/>
      <c r="B115" s="1470"/>
      <c r="C115" s="1473"/>
      <c r="D115" s="1434"/>
      <c r="E115" s="614"/>
      <c r="F115" s="613"/>
      <c r="G115" s="613"/>
      <c r="H115" s="613"/>
      <c r="I115" s="613"/>
      <c r="J115" s="613"/>
      <c r="K115" s="613"/>
      <c r="L115" s="613"/>
    </row>
    <row r="116" spans="1:12" ht="9.75" customHeight="1" x14ac:dyDescent="0.2">
      <c r="A116" s="1476"/>
      <c r="B116" s="1470"/>
      <c r="C116" s="1473"/>
      <c r="D116" s="1434"/>
      <c r="E116" s="614"/>
      <c r="F116" s="613"/>
      <c r="G116" s="613"/>
      <c r="H116" s="613"/>
      <c r="I116" s="613"/>
      <c r="J116" s="613"/>
      <c r="K116" s="613"/>
      <c r="L116" s="613"/>
    </row>
    <row r="117" spans="1:12" ht="9.75" customHeight="1" x14ac:dyDescent="0.2">
      <c r="A117" s="1476"/>
      <c r="B117" s="1470"/>
      <c r="C117" s="1473"/>
      <c r="D117" s="1434"/>
      <c r="E117" s="614"/>
      <c r="F117" s="613"/>
      <c r="G117" s="613"/>
      <c r="H117" s="613"/>
      <c r="I117" s="613"/>
      <c r="J117" s="613"/>
      <c r="K117" s="613"/>
      <c r="L117" s="613"/>
    </row>
    <row r="118" spans="1:12" ht="9.75" customHeight="1" x14ac:dyDescent="0.2">
      <c r="A118" s="1476"/>
      <c r="B118" s="1470"/>
      <c r="C118" s="1473"/>
      <c r="D118" s="1434"/>
      <c r="E118" s="614"/>
      <c r="F118" s="613"/>
      <c r="G118" s="613"/>
      <c r="H118" s="613"/>
      <c r="I118" s="613"/>
      <c r="J118" s="613"/>
      <c r="K118" s="613"/>
      <c r="L118" s="613"/>
    </row>
    <row r="119" spans="1:12" ht="9.75" customHeight="1" x14ac:dyDescent="0.2">
      <c r="A119" s="1477"/>
      <c r="B119" s="1472"/>
      <c r="C119" s="1474"/>
      <c r="D119" s="1463"/>
      <c r="E119" s="620"/>
      <c r="F119" s="619"/>
      <c r="G119" s="619"/>
      <c r="H119" s="619"/>
      <c r="I119" s="619"/>
      <c r="J119" s="619"/>
      <c r="K119" s="619"/>
      <c r="L119" s="619"/>
    </row>
    <row r="120" spans="1:12" ht="9.75" customHeight="1" x14ac:dyDescent="0.2">
      <c r="A120" s="1475" t="s">
        <v>114</v>
      </c>
      <c r="B120" s="1469" t="s">
        <v>115</v>
      </c>
      <c r="C120" s="1478"/>
      <c r="D120" s="1433">
        <v>23</v>
      </c>
      <c r="E120" s="618"/>
      <c r="F120" s="617"/>
      <c r="G120" s="617"/>
      <c r="H120" s="617"/>
      <c r="I120" s="617"/>
      <c r="J120" s="617"/>
      <c r="K120" s="617"/>
      <c r="L120" s="617"/>
    </row>
    <row r="121" spans="1:12" ht="9.75" customHeight="1" x14ac:dyDescent="0.2">
      <c r="A121" s="1476"/>
      <c r="B121" s="1470"/>
      <c r="C121" s="1473"/>
      <c r="D121" s="1434"/>
      <c r="E121" s="616" t="s">
        <v>413</v>
      </c>
      <c r="F121" s="613" t="s">
        <v>353</v>
      </c>
      <c r="G121" s="613"/>
      <c r="H121" s="615" t="s">
        <v>116</v>
      </c>
      <c r="I121" s="613"/>
      <c r="J121" s="615">
        <v>60</v>
      </c>
      <c r="K121" s="615">
        <v>60</v>
      </c>
      <c r="L121" s="613" t="s">
        <v>411</v>
      </c>
    </row>
    <row r="122" spans="1:12" ht="9.75" customHeight="1" x14ac:dyDescent="0.2">
      <c r="A122" s="1476"/>
      <c r="B122" s="1470"/>
      <c r="C122" s="1473"/>
      <c r="D122" s="1434"/>
      <c r="E122" s="616" t="s">
        <v>412</v>
      </c>
      <c r="F122" s="613" t="s">
        <v>353</v>
      </c>
      <c r="G122" s="613"/>
      <c r="H122" s="615" t="s">
        <v>116</v>
      </c>
      <c r="I122" s="613"/>
      <c r="J122" s="615">
        <v>20</v>
      </c>
      <c r="K122" s="615">
        <v>20</v>
      </c>
      <c r="L122" s="613" t="s">
        <v>411</v>
      </c>
    </row>
    <row r="123" spans="1:12" ht="9.75" customHeight="1" x14ac:dyDescent="0.2">
      <c r="A123" s="1476"/>
      <c r="B123" s="1470"/>
      <c r="C123" s="1473"/>
      <c r="D123" s="1434"/>
      <c r="E123" s="616" t="s">
        <v>305</v>
      </c>
      <c r="F123" s="613" t="s">
        <v>353</v>
      </c>
      <c r="G123" s="613"/>
      <c r="H123" s="615" t="s">
        <v>116</v>
      </c>
      <c r="I123" s="613"/>
      <c r="J123" s="615">
        <v>30</v>
      </c>
      <c r="K123" s="615">
        <v>30</v>
      </c>
      <c r="L123" s="613" t="s">
        <v>411</v>
      </c>
    </row>
    <row r="124" spans="1:12" ht="9.75" customHeight="1" x14ac:dyDescent="0.2">
      <c r="A124" s="1476"/>
      <c r="B124" s="1470"/>
      <c r="C124" s="1473"/>
      <c r="D124" s="1434"/>
      <c r="E124" s="614"/>
      <c r="F124" s="613"/>
      <c r="G124" s="613"/>
      <c r="H124" s="613"/>
      <c r="I124" s="613"/>
      <c r="J124" s="613"/>
      <c r="K124" s="613"/>
      <c r="L124" s="613"/>
    </row>
    <row r="125" spans="1:12" ht="9.75" customHeight="1" x14ac:dyDescent="0.2">
      <c r="A125" s="1477"/>
      <c r="B125" s="1472"/>
      <c r="C125" s="1474"/>
      <c r="D125" s="1463"/>
      <c r="E125" s="612"/>
      <c r="F125" s="611"/>
      <c r="G125" s="611"/>
      <c r="H125" s="611"/>
      <c r="I125" s="611"/>
      <c r="J125" s="611"/>
      <c r="K125" s="611"/>
      <c r="L125" s="611"/>
    </row>
    <row r="126" spans="1:12" ht="12" thickBot="1" x14ac:dyDescent="0.25">
      <c r="C126" s="610"/>
      <c r="D126" s="608"/>
    </row>
    <row r="127" spans="1:12" ht="12" thickBot="1" x14ac:dyDescent="0.25">
      <c r="B127" s="603" t="s">
        <v>119</v>
      </c>
      <c r="C127" s="610"/>
      <c r="D127" s="609">
        <f>SUM(C15:C78)</f>
        <v>127.66666666666669</v>
      </c>
    </row>
    <row r="128" spans="1:12" x14ac:dyDescent="0.2">
      <c r="C128" s="603"/>
      <c r="D128" s="608"/>
    </row>
    <row r="129" spans="2:12" x14ac:dyDescent="0.2">
      <c r="C129" s="603"/>
    </row>
    <row r="131" spans="2:12" ht="11.25" customHeight="1" x14ac:dyDescent="0.2">
      <c r="B131" s="607"/>
      <c r="C131" s="607"/>
      <c r="D131" s="607"/>
      <c r="E131" s="607"/>
      <c r="F131" s="607"/>
      <c r="G131" s="607"/>
      <c r="H131" s="607"/>
      <c r="I131" s="607"/>
      <c r="J131" s="607"/>
      <c r="K131" s="607"/>
      <c r="L131" s="606"/>
    </row>
    <row r="132" spans="2:12" ht="11.25" customHeight="1" x14ac:dyDescent="0.2">
      <c r="B132" s="607"/>
      <c r="C132" s="607"/>
      <c r="D132" s="607"/>
      <c r="E132" s="607"/>
      <c r="F132" s="607"/>
      <c r="G132" s="607"/>
      <c r="H132" s="607"/>
      <c r="I132" s="607"/>
      <c r="J132" s="607"/>
      <c r="K132" s="607"/>
      <c r="L132" s="606"/>
    </row>
    <row r="133" spans="2:12" ht="11.25" customHeight="1" x14ac:dyDescent="0.2">
      <c r="B133" s="607"/>
      <c r="C133" s="607"/>
      <c r="D133" s="607"/>
      <c r="E133" s="607"/>
      <c r="F133" s="607"/>
      <c r="G133" s="607"/>
      <c r="H133" s="607"/>
      <c r="I133" s="607"/>
      <c r="J133" s="607"/>
      <c r="K133" s="607"/>
      <c r="L133" s="606"/>
    </row>
    <row r="134" spans="2:12" ht="11.25" customHeight="1" x14ac:dyDescent="0.2">
      <c r="B134" s="607"/>
      <c r="C134" s="607"/>
      <c r="D134" s="607"/>
      <c r="E134" s="607"/>
      <c r="F134" s="607"/>
      <c r="G134" s="607"/>
      <c r="H134" s="607"/>
      <c r="I134" s="607"/>
      <c r="J134" s="607"/>
      <c r="K134" s="607"/>
      <c r="L134" s="606"/>
    </row>
    <row r="135" spans="2:12" ht="11.25" customHeight="1" x14ac:dyDescent="0.2">
      <c r="B135" s="607"/>
      <c r="C135" s="607"/>
      <c r="D135" s="607"/>
      <c r="E135" s="607"/>
      <c r="F135" s="607"/>
      <c r="G135" s="607"/>
      <c r="H135" s="607"/>
      <c r="I135" s="607"/>
      <c r="J135" s="607"/>
      <c r="K135" s="607"/>
      <c r="L135" s="606"/>
    </row>
    <row r="136" spans="2:12" ht="11.25" customHeight="1" x14ac:dyDescent="0.2">
      <c r="B136" s="607"/>
      <c r="C136" s="607"/>
      <c r="D136" s="607"/>
      <c r="E136" s="607"/>
      <c r="F136" s="607"/>
      <c r="G136" s="607"/>
      <c r="H136" s="607"/>
      <c r="I136" s="607"/>
      <c r="J136" s="607"/>
      <c r="K136" s="607"/>
      <c r="L136" s="606"/>
    </row>
    <row r="137" spans="2:12" ht="11.25" customHeight="1" x14ac:dyDescent="0.2">
      <c r="B137" s="607"/>
      <c r="C137" s="607"/>
      <c r="D137" s="607"/>
      <c r="E137" s="607"/>
      <c r="F137" s="607"/>
      <c r="G137" s="607"/>
      <c r="H137" s="607"/>
      <c r="I137" s="607"/>
      <c r="J137" s="607"/>
      <c r="K137" s="607"/>
      <c r="L137" s="606"/>
    </row>
    <row r="138" spans="2:12" ht="11.25" customHeight="1" x14ac:dyDescent="0.2">
      <c r="B138" s="607"/>
      <c r="C138" s="607"/>
      <c r="D138" s="607"/>
      <c r="E138" s="607"/>
      <c r="F138" s="607"/>
      <c r="G138" s="607"/>
      <c r="H138" s="607"/>
      <c r="I138" s="607"/>
      <c r="J138" s="607"/>
      <c r="K138" s="607"/>
      <c r="L138" s="606"/>
    </row>
    <row r="139" spans="2:12" ht="11.25" customHeight="1" x14ac:dyDescent="0.2">
      <c r="B139" s="607"/>
      <c r="C139" s="607"/>
      <c r="D139" s="607"/>
      <c r="E139" s="607"/>
      <c r="F139" s="607"/>
      <c r="G139" s="607"/>
      <c r="H139" s="607"/>
      <c r="I139" s="607"/>
      <c r="J139" s="607"/>
      <c r="K139" s="607"/>
      <c r="L139" s="606"/>
    </row>
    <row r="140" spans="2:12" ht="11.25" customHeight="1" x14ac:dyDescent="0.2">
      <c r="B140" s="607"/>
      <c r="C140" s="607"/>
      <c r="D140" s="607"/>
      <c r="E140" s="607"/>
      <c r="F140" s="607"/>
      <c r="G140" s="607"/>
      <c r="H140" s="607"/>
      <c r="I140" s="607"/>
      <c r="J140" s="607"/>
      <c r="K140" s="607"/>
      <c r="L140" s="606"/>
    </row>
    <row r="141" spans="2:12" ht="11.25" customHeight="1" x14ac:dyDescent="0.2">
      <c r="B141" s="607"/>
      <c r="C141" s="607"/>
      <c r="D141" s="607"/>
      <c r="E141" s="607"/>
      <c r="F141" s="607"/>
      <c r="G141" s="607"/>
      <c r="H141" s="607"/>
      <c r="I141" s="607"/>
      <c r="J141" s="607"/>
      <c r="K141" s="607"/>
      <c r="L141" s="606"/>
    </row>
    <row r="142" spans="2:12" ht="11.25" customHeight="1" x14ac:dyDescent="0.2">
      <c r="B142" s="607"/>
      <c r="C142" s="607"/>
      <c r="D142" s="607"/>
      <c r="E142" s="607"/>
      <c r="F142" s="607"/>
      <c r="G142" s="607"/>
      <c r="H142" s="607"/>
      <c r="I142" s="607"/>
      <c r="J142" s="607"/>
      <c r="K142" s="607"/>
      <c r="L142" s="606"/>
    </row>
    <row r="143" spans="2:12" ht="11.25" customHeight="1" x14ac:dyDescent="0.2">
      <c r="B143" s="607"/>
      <c r="C143" s="607"/>
      <c r="D143" s="607"/>
      <c r="E143" s="607"/>
      <c r="F143" s="607"/>
      <c r="G143" s="607"/>
      <c r="H143" s="607"/>
      <c r="I143" s="607"/>
      <c r="J143" s="607"/>
      <c r="K143" s="607"/>
      <c r="L143" s="606"/>
    </row>
    <row r="144" spans="2:12" ht="11.25" customHeight="1" x14ac:dyDescent="0.2">
      <c r="B144" s="607"/>
      <c r="C144" s="607"/>
      <c r="D144" s="607"/>
      <c r="E144" s="607"/>
      <c r="F144" s="607"/>
      <c r="G144" s="607"/>
      <c r="H144" s="607"/>
      <c r="I144" s="607"/>
      <c r="J144" s="607"/>
      <c r="K144" s="607"/>
      <c r="L144" s="606"/>
    </row>
    <row r="145" spans="2:12" ht="11.25" customHeight="1" x14ac:dyDescent="0.2">
      <c r="B145" s="607"/>
      <c r="C145" s="607"/>
      <c r="D145" s="607"/>
      <c r="E145" s="607"/>
      <c r="F145" s="607"/>
      <c r="G145" s="607"/>
      <c r="H145" s="607"/>
      <c r="I145" s="607"/>
      <c r="J145" s="607"/>
      <c r="K145" s="607"/>
      <c r="L145" s="606"/>
    </row>
    <row r="146" spans="2:12" ht="11.25" customHeight="1" x14ac:dyDescent="0.2">
      <c r="B146" s="607"/>
      <c r="C146" s="607"/>
      <c r="D146" s="607"/>
      <c r="E146" s="607"/>
      <c r="F146" s="607"/>
      <c r="G146" s="607"/>
      <c r="H146" s="607"/>
      <c r="I146" s="607"/>
      <c r="J146" s="607"/>
      <c r="K146" s="607"/>
      <c r="L146" s="606"/>
    </row>
    <row r="147" spans="2:12" ht="11.25" customHeight="1" x14ac:dyDescent="0.2">
      <c r="B147" s="606"/>
      <c r="C147" s="606"/>
      <c r="D147" s="606"/>
      <c r="E147" s="606"/>
      <c r="F147" s="606"/>
      <c r="G147" s="606"/>
      <c r="H147" s="606"/>
      <c r="I147" s="606"/>
      <c r="J147" s="606"/>
      <c r="K147" s="606"/>
      <c r="L147" s="606"/>
    </row>
    <row r="148" spans="2:12" ht="11.25" customHeight="1" x14ac:dyDescent="0.2">
      <c r="B148" s="606"/>
      <c r="C148" s="606"/>
      <c r="D148" s="606"/>
      <c r="E148" s="606"/>
      <c r="F148" s="606"/>
      <c r="G148" s="606"/>
      <c r="H148" s="606"/>
      <c r="I148" s="606"/>
      <c r="J148" s="606"/>
      <c r="K148" s="606"/>
      <c r="L148" s="606"/>
    </row>
    <row r="149" spans="2:12" ht="11.25" customHeight="1" x14ac:dyDescent="0.2">
      <c r="B149" s="606"/>
      <c r="C149" s="606"/>
      <c r="D149" s="606"/>
      <c r="E149" s="606"/>
      <c r="F149" s="606"/>
      <c r="G149" s="606"/>
      <c r="H149" s="606"/>
      <c r="I149" s="606"/>
      <c r="J149" s="606"/>
      <c r="K149" s="606"/>
      <c r="L149" s="606"/>
    </row>
    <row r="150" spans="2:12" ht="11.25" customHeight="1" x14ac:dyDescent="0.2">
      <c r="B150" s="606"/>
      <c r="C150" s="606"/>
      <c r="D150" s="606"/>
      <c r="E150" s="606"/>
      <c r="F150" s="606"/>
      <c r="G150" s="606"/>
      <c r="H150" s="606"/>
      <c r="I150" s="606"/>
      <c r="J150" s="606"/>
      <c r="K150" s="606"/>
      <c r="L150" s="606"/>
    </row>
    <row r="151" spans="2:12" ht="11.25" customHeight="1" x14ac:dyDescent="0.2">
      <c r="B151" s="605"/>
      <c r="C151" s="605"/>
      <c r="D151" s="605"/>
      <c r="E151" s="605"/>
      <c r="F151" s="605"/>
      <c r="G151" s="605"/>
      <c r="H151" s="605"/>
      <c r="I151" s="605"/>
      <c r="J151" s="605"/>
      <c r="K151" s="605"/>
      <c r="L151" s="605"/>
    </row>
    <row r="152" spans="2:12" ht="11.25" customHeight="1" x14ac:dyDescent="0.2">
      <c r="B152" s="605"/>
      <c r="C152" s="605"/>
      <c r="D152" s="605"/>
      <c r="E152" s="605"/>
      <c r="F152" s="605"/>
      <c r="G152" s="605"/>
      <c r="H152" s="605"/>
      <c r="I152" s="605"/>
      <c r="J152" s="605"/>
      <c r="K152" s="605"/>
      <c r="L152" s="605"/>
    </row>
    <row r="153" spans="2:12" ht="11.25" customHeight="1" x14ac:dyDescent="0.2">
      <c r="B153" s="605"/>
      <c r="C153" s="605"/>
      <c r="D153" s="605"/>
      <c r="E153" s="605"/>
      <c r="F153" s="605"/>
      <c r="G153" s="605"/>
      <c r="H153" s="605"/>
      <c r="I153" s="605"/>
      <c r="J153" s="605"/>
      <c r="K153" s="605"/>
      <c r="L153" s="605"/>
    </row>
    <row r="154" spans="2:12" ht="11.25" customHeight="1" x14ac:dyDescent="0.2">
      <c r="B154" s="605"/>
      <c r="C154" s="605"/>
      <c r="D154" s="605"/>
      <c r="E154" s="605"/>
      <c r="F154" s="605"/>
      <c r="G154" s="605"/>
      <c r="H154" s="605"/>
      <c r="I154" s="605"/>
      <c r="J154" s="605"/>
      <c r="K154" s="605"/>
      <c r="L154" s="605"/>
    </row>
  </sheetData>
  <sheetProtection password="E82B" sheet="1" objects="1" scenarios="1"/>
  <protectedRanges>
    <protectedRange sqref="C3:D4 C7:D8 C11 E10:F11 H3 D78:D125 D61:L63 E98:L104 E52:L52 D15:D26 D56:D60 D66:L71 D64:D65 D74:L75 D72:D73 E106:L120 L105 E125:L125 L121:L124 E97:K97 L79:L97 L64:L65 L72:L73 L56:L60" name="Range1"/>
    <protectedRange password="CDC0" sqref="G7" name="Range1_2"/>
    <protectedRange sqref="E56:K60" name="Range1_1"/>
    <protectedRange sqref="E64:K65" name="Range1_3"/>
    <protectedRange sqref="E72:K73" name="Range1_4"/>
    <protectedRange sqref="E79:K86 E88:K88 F87:K87 E91:K96 F89:K90" name="Range1_5"/>
    <protectedRange sqref="E105:K105" name="Range1_6"/>
    <protectedRange sqref="E121:K124" name="Range1_7"/>
    <protectedRange password="CDC0" sqref="E87" name="Range1_8"/>
    <protectedRange password="CDC0" sqref="E89:E90" name="Range1_9"/>
  </protectedRanges>
  <mergeCells count="86">
    <mergeCell ref="L76:L77"/>
    <mergeCell ref="A13:B14"/>
    <mergeCell ref="C13:D13"/>
    <mergeCell ref="L53:L54"/>
    <mergeCell ref="H53:H54"/>
    <mergeCell ref="I53:I54"/>
    <mergeCell ref="B26:B52"/>
    <mergeCell ref="C26:C52"/>
    <mergeCell ref="D26:D52"/>
    <mergeCell ref="G55:L55"/>
    <mergeCell ref="A53:B54"/>
    <mergeCell ref="K76:K77"/>
    <mergeCell ref="A26:A52"/>
    <mergeCell ref="G76:G77"/>
    <mergeCell ref="H76:H77"/>
    <mergeCell ref="I76:I77"/>
    <mergeCell ref="I7:J7"/>
    <mergeCell ref="B72:B75"/>
    <mergeCell ref="C72:C75"/>
    <mergeCell ref="D72:D75"/>
    <mergeCell ref="A55:B55"/>
    <mergeCell ref="A15:A25"/>
    <mergeCell ref="A9:B9"/>
    <mergeCell ref="A72:A75"/>
    <mergeCell ref="C10:D10"/>
    <mergeCell ref="A56:A71"/>
    <mergeCell ref="B56:B63"/>
    <mergeCell ref="C56:C63"/>
    <mergeCell ref="D56:D63"/>
    <mergeCell ref="B64:B71"/>
    <mergeCell ref="C64:C71"/>
    <mergeCell ref="D64:D71"/>
    <mergeCell ref="A79:A101"/>
    <mergeCell ref="F76:F77"/>
    <mergeCell ref="A78:B78"/>
    <mergeCell ref="A76:B77"/>
    <mergeCell ref="E76:E77"/>
    <mergeCell ref="C76:D76"/>
    <mergeCell ref="A120:A125"/>
    <mergeCell ref="B120:B125"/>
    <mergeCell ref="C120:C125"/>
    <mergeCell ref="D120:D125"/>
    <mergeCell ref="A102:A119"/>
    <mergeCell ref="B102:B119"/>
    <mergeCell ref="C102:C119"/>
    <mergeCell ref="G78:L78"/>
    <mergeCell ref="D102:D119"/>
    <mergeCell ref="D79:D101"/>
    <mergeCell ref="B79:B101"/>
    <mergeCell ref="C79:C101"/>
    <mergeCell ref="J76:J77"/>
    <mergeCell ref="F8:J8"/>
    <mergeCell ref="G15:L15"/>
    <mergeCell ref="C21:C25"/>
    <mergeCell ref="D21:D25"/>
    <mergeCell ref="I13:I14"/>
    <mergeCell ref="J13:J14"/>
    <mergeCell ref="K13:K14"/>
    <mergeCell ref="C9:D9"/>
    <mergeCell ref="L13:L14"/>
    <mergeCell ref="E13:E14"/>
    <mergeCell ref="F13:F14"/>
    <mergeCell ref="J53:J54"/>
    <mergeCell ref="K53:K54"/>
    <mergeCell ref="H13:H14"/>
    <mergeCell ref="F53:F54"/>
    <mergeCell ref="A3:B3"/>
    <mergeCell ref="A4:B4"/>
    <mergeCell ref="C4:D4"/>
    <mergeCell ref="C3:E3"/>
    <mergeCell ref="A11:B11"/>
    <mergeCell ref="C11:D11"/>
    <mergeCell ref="A7:B7"/>
    <mergeCell ref="C7:D7"/>
    <mergeCell ref="A8:B8"/>
    <mergeCell ref="A5:B5"/>
    <mergeCell ref="C5:D5"/>
    <mergeCell ref="C8:D8"/>
    <mergeCell ref="C6:D6"/>
    <mergeCell ref="A10:B10"/>
    <mergeCell ref="G13:G14"/>
    <mergeCell ref="G53:G54"/>
    <mergeCell ref="C53:D53"/>
    <mergeCell ref="E53:E54"/>
    <mergeCell ref="C17:C20"/>
    <mergeCell ref="D17:D20"/>
  </mergeCells>
  <hyperlinks>
    <hyperlink ref="K8" r:id="rId1" display="https://ec.europa.eu/food/system/files/2016-11/cs_vet-med-residues_control_sampling_levels_freq_jme.pdf"/>
  </hyperlinks>
  <pageMargins left="0.75" right="0.75" top="1" bottom="1" header="0.5" footer="0.5"/>
  <pageSetup paperSize="9" scale="67" orientation="landscape" r:id="rId2"/>
  <headerFooter alignWithMargins="0">
    <oddHeader>&amp;CResidue Plan - Honey&amp;RPage &amp;P of &amp;N</oddHeader>
  </headerFooter>
  <rowBreaks count="2" manualBreakCount="2">
    <brk id="52" max="11" man="1"/>
    <brk id="75"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zoomScaleNormal="100" zoomScaleSheetLayoutView="100" workbookViewId="0">
      <selection activeCell="I30" sqref="I30"/>
    </sheetView>
  </sheetViews>
  <sheetFormatPr baseColWidth="10" defaultColWidth="9.140625" defaultRowHeight="11.25" x14ac:dyDescent="0.2"/>
  <cols>
    <col min="1" max="1" width="3.42578125" style="603" customWidth="1"/>
    <col min="2" max="2" width="23" style="603" customWidth="1"/>
    <col min="3" max="3" width="7" style="604" customWidth="1"/>
    <col min="4" max="4" width="6.85546875" style="603" customWidth="1"/>
    <col min="5" max="5" width="34.7109375" style="603" bestFit="1" customWidth="1"/>
    <col min="6" max="6" width="14.42578125" style="603" customWidth="1"/>
    <col min="7" max="7" width="14.85546875" style="603" customWidth="1"/>
    <col min="8" max="8" width="17.140625" style="603" customWidth="1"/>
    <col min="9" max="9" width="13.42578125" style="603" customWidth="1"/>
    <col min="10" max="10" width="12.42578125" style="603" customWidth="1"/>
    <col min="11" max="11" width="15.85546875" style="603" customWidth="1"/>
    <col min="12" max="12" width="22.85546875" style="603" customWidth="1"/>
    <col min="13" max="16384" width="9.140625" style="603"/>
  </cols>
  <sheetData>
    <row r="1" spans="1:12" ht="12.75" x14ac:dyDescent="0.2">
      <c r="A1" s="702" t="s">
        <v>0</v>
      </c>
      <c r="B1" s="701"/>
    </row>
    <row r="2" spans="1:12" x14ac:dyDescent="0.2">
      <c r="A2" s="701"/>
      <c r="B2" s="701"/>
      <c r="I2" s="703" t="s">
        <v>135</v>
      </c>
    </row>
    <row r="3" spans="1:12" ht="12.75" customHeight="1" x14ac:dyDescent="0.2">
      <c r="A3" s="1437" t="s">
        <v>1</v>
      </c>
      <c r="B3" s="1576"/>
      <c r="C3" s="1577" t="s">
        <v>2</v>
      </c>
      <c r="D3" s="1578"/>
      <c r="E3" s="691"/>
      <c r="F3" s="700" t="s">
        <v>3</v>
      </c>
      <c r="G3" s="704">
        <v>44621</v>
      </c>
      <c r="I3" s="703">
        <f>C7*1%</f>
        <v>0.68706</v>
      </c>
    </row>
    <row r="4" spans="1:12" ht="12.75" customHeight="1" x14ac:dyDescent="0.2">
      <c r="A4" s="1437" t="s">
        <v>4</v>
      </c>
      <c r="B4" s="1576"/>
      <c r="C4" s="1577">
        <v>2022</v>
      </c>
      <c r="D4" s="1578"/>
      <c r="E4" s="691"/>
      <c r="F4" s="694"/>
      <c r="G4" s="694"/>
    </row>
    <row r="5" spans="1:12" ht="27" customHeight="1" thickBot="1" x14ac:dyDescent="0.25">
      <c r="A5" s="1437" t="s">
        <v>5</v>
      </c>
      <c r="B5" s="1576"/>
      <c r="C5" s="1579" t="s">
        <v>191</v>
      </c>
      <c r="D5" s="1580"/>
      <c r="E5" s="695"/>
      <c r="F5" s="694"/>
      <c r="G5" s="694"/>
    </row>
    <row r="6" spans="1:12" ht="42" customHeight="1" thickBot="1" x14ac:dyDescent="0.25">
      <c r="A6" s="1569" t="s">
        <v>136</v>
      </c>
      <c r="B6" s="1570"/>
      <c r="C6" s="1449">
        <v>68.706000000000003</v>
      </c>
      <c r="D6" s="1450"/>
      <c r="E6" s="691"/>
      <c r="F6" s="705" t="s">
        <v>137</v>
      </c>
      <c r="G6" s="689">
        <v>1.9259999999999999</v>
      </c>
    </row>
    <row r="7" spans="1:12" ht="52.5" customHeight="1" thickBot="1" x14ac:dyDescent="0.25">
      <c r="A7" s="1569" t="s">
        <v>138</v>
      </c>
      <c r="B7" s="1570"/>
      <c r="C7" s="1449">
        <v>68.706000000000003</v>
      </c>
      <c r="D7" s="1450"/>
      <c r="E7" s="706"/>
      <c r="F7" s="1456" t="s">
        <v>427</v>
      </c>
      <c r="G7" s="1457"/>
      <c r="H7" s="1457"/>
      <c r="I7" s="1457"/>
      <c r="J7" s="1458"/>
      <c r="K7" s="688" t="s">
        <v>428</v>
      </c>
    </row>
    <row r="8" spans="1:12" ht="20.100000000000001" customHeight="1" thickBot="1" x14ac:dyDescent="0.25">
      <c r="A8" s="1569" t="s">
        <v>192</v>
      </c>
      <c r="B8" s="1573"/>
      <c r="C8" s="1574" t="s">
        <v>10</v>
      </c>
      <c r="D8" s="1575"/>
      <c r="E8" s="687" t="s">
        <v>11</v>
      </c>
      <c r="F8" s="707" t="s">
        <v>12</v>
      </c>
    </row>
    <row r="9" spans="1:12" ht="14.25" customHeight="1" thickBot="1" x14ac:dyDescent="0.25">
      <c r="A9" s="1569" t="s">
        <v>193</v>
      </c>
      <c r="B9" s="1570"/>
      <c r="C9" s="1499">
        <f>C7*1%</f>
        <v>0.68706</v>
      </c>
      <c r="D9" s="1500"/>
      <c r="E9" s="685"/>
      <c r="F9" s="684"/>
    </row>
    <row r="10" spans="1:12" ht="14.25" customHeight="1" thickBot="1" x14ac:dyDescent="0.25">
      <c r="A10" s="1569" t="s">
        <v>14</v>
      </c>
      <c r="B10" s="1570"/>
      <c r="C10" s="1571">
        <v>2</v>
      </c>
      <c r="D10" s="1572"/>
      <c r="E10" s="683"/>
      <c r="F10" s="682"/>
    </row>
    <row r="11" spans="1:12" ht="9.75" customHeight="1" x14ac:dyDescent="0.2">
      <c r="B11" s="681"/>
      <c r="C11" s="680"/>
      <c r="D11" s="608"/>
      <c r="E11" s="679"/>
      <c r="F11" s="679"/>
    </row>
    <row r="12" spans="1:12" ht="26.25" customHeight="1" x14ac:dyDescent="0.2">
      <c r="A12" s="1503" t="s">
        <v>15</v>
      </c>
      <c r="B12" s="1528"/>
      <c r="C12" s="1429" t="s">
        <v>390</v>
      </c>
      <c r="D12" s="1531"/>
      <c r="E12" s="1427" t="s">
        <v>16</v>
      </c>
      <c r="F12" s="1427" t="s">
        <v>17</v>
      </c>
      <c r="G12" s="1427" t="s">
        <v>18</v>
      </c>
      <c r="H12" s="1427" t="s">
        <v>19</v>
      </c>
      <c r="I12" s="1427" t="s">
        <v>388</v>
      </c>
      <c r="J12" s="1427" t="s">
        <v>21</v>
      </c>
      <c r="K12" s="1427" t="s">
        <v>22</v>
      </c>
      <c r="L12" s="1466" t="s">
        <v>131</v>
      </c>
    </row>
    <row r="13" spans="1:12" ht="20.25" customHeight="1" x14ac:dyDescent="0.2">
      <c r="A13" s="1529"/>
      <c r="B13" s="1530"/>
      <c r="C13" s="678" t="s">
        <v>27</v>
      </c>
      <c r="D13" s="628" t="s">
        <v>14</v>
      </c>
      <c r="E13" s="1428"/>
      <c r="F13" s="1428"/>
      <c r="G13" s="1428"/>
      <c r="H13" s="1428"/>
      <c r="I13" s="1428"/>
      <c r="J13" s="1428"/>
      <c r="K13" s="1428"/>
      <c r="L13" s="1467"/>
    </row>
    <row r="14" spans="1:12" ht="19.5" customHeight="1" x14ac:dyDescent="0.2">
      <c r="A14" s="1494" t="s">
        <v>28</v>
      </c>
      <c r="B14" s="1521" t="s">
        <v>29</v>
      </c>
      <c r="C14" s="1553">
        <f>IF(I3*0.33/3&lt;1, 1, I3*0.33/3)</f>
        <v>1</v>
      </c>
      <c r="D14" s="1565">
        <v>2</v>
      </c>
      <c r="E14" s="381" t="s">
        <v>35</v>
      </c>
      <c r="F14" s="708" t="s">
        <v>194</v>
      </c>
      <c r="G14" s="708"/>
      <c r="H14" s="719" t="s">
        <v>362</v>
      </c>
      <c r="I14" s="708"/>
      <c r="J14" s="708">
        <v>0.5</v>
      </c>
      <c r="K14" s="708">
        <v>0.5</v>
      </c>
      <c r="L14" s="1562" t="s">
        <v>389</v>
      </c>
    </row>
    <row r="15" spans="1:12" ht="9.75" customHeight="1" x14ac:dyDescent="0.2">
      <c r="A15" s="1519"/>
      <c r="B15" s="1522"/>
      <c r="C15" s="1554"/>
      <c r="D15" s="1566"/>
      <c r="E15" s="401" t="s">
        <v>32</v>
      </c>
      <c r="F15" s="720" t="s">
        <v>194</v>
      </c>
      <c r="G15" s="709"/>
      <c r="H15" s="719" t="s">
        <v>362</v>
      </c>
      <c r="I15" s="709"/>
      <c r="J15" s="709">
        <v>0.2</v>
      </c>
      <c r="K15" s="709">
        <v>0.2</v>
      </c>
      <c r="L15" s="1563"/>
    </row>
    <row r="16" spans="1:12" ht="9.75" customHeight="1" x14ac:dyDescent="0.2">
      <c r="A16" s="1519"/>
      <c r="B16" s="1522"/>
      <c r="C16" s="1554"/>
      <c r="D16" s="1566"/>
      <c r="E16" s="710" t="s">
        <v>458</v>
      </c>
      <c r="F16" s="720" t="s">
        <v>194</v>
      </c>
      <c r="G16" s="711"/>
      <c r="H16" s="719" t="s">
        <v>362</v>
      </c>
      <c r="I16" s="711"/>
      <c r="J16" s="711">
        <v>0.2</v>
      </c>
      <c r="K16" s="711">
        <v>0.2</v>
      </c>
      <c r="L16" s="1568"/>
    </row>
    <row r="17" spans="1:12" ht="9.75" customHeight="1" x14ac:dyDescent="0.2">
      <c r="A17" s="1520"/>
      <c r="B17" s="1523"/>
      <c r="C17" s="1555"/>
      <c r="D17" s="1567"/>
      <c r="E17" s="664"/>
      <c r="F17" s="733"/>
      <c r="G17" s="644"/>
      <c r="H17" s="644"/>
      <c r="I17" s="644"/>
      <c r="J17" s="644"/>
      <c r="K17" s="644"/>
      <c r="L17" s="644"/>
    </row>
    <row r="18" spans="1:12" s="604" customFormat="1" ht="9.75" customHeight="1" x14ac:dyDescent="0.2">
      <c r="A18" s="1494" t="s">
        <v>44</v>
      </c>
      <c r="B18" s="1521" t="s">
        <v>45</v>
      </c>
      <c r="C18" s="1553">
        <f>IF(I3*0.33/3&lt;1, 1, I3*0.33/3)</f>
        <v>1</v>
      </c>
      <c r="D18" s="1556">
        <v>2</v>
      </c>
      <c r="E18" s="667"/>
      <c r="F18" s="715"/>
      <c r="G18" s="642"/>
      <c r="H18" s="642"/>
      <c r="I18" s="642"/>
      <c r="J18" s="642"/>
      <c r="K18" s="642"/>
      <c r="L18" s="642"/>
    </row>
    <row r="19" spans="1:12" ht="9.75" customHeight="1" x14ac:dyDescent="0.2">
      <c r="A19" s="1519"/>
      <c r="B19" s="1522"/>
      <c r="C19" s="1554"/>
      <c r="D19" s="1557"/>
      <c r="E19" s="259" t="s">
        <v>409</v>
      </c>
      <c r="F19" s="720" t="s">
        <v>194</v>
      </c>
      <c r="G19" s="635"/>
      <c r="H19" s="719" t="s">
        <v>362</v>
      </c>
      <c r="I19" s="635"/>
      <c r="J19" s="656">
        <v>0.2</v>
      </c>
      <c r="K19" s="656">
        <v>0.2</v>
      </c>
      <c r="L19" s="635" t="s">
        <v>389</v>
      </c>
    </row>
    <row r="20" spans="1:12" ht="9.75" customHeight="1" x14ac:dyDescent="0.2">
      <c r="A20" s="1519"/>
      <c r="B20" s="1522"/>
      <c r="C20" s="1554"/>
      <c r="D20" s="1557"/>
      <c r="E20" s="261" t="s">
        <v>397</v>
      </c>
      <c r="F20" s="720" t="s">
        <v>194</v>
      </c>
      <c r="G20" s="654"/>
      <c r="H20" s="719" t="s">
        <v>362</v>
      </c>
      <c r="I20" s="654"/>
      <c r="J20" s="720">
        <v>0.2</v>
      </c>
      <c r="K20" s="720">
        <v>0.2</v>
      </c>
      <c r="L20" s="654" t="s">
        <v>389</v>
      </c>
    </row>
    <row r="21" spans="1:12" ht="9.75" customHeight="1" x14ac:dyDescent="0.2">
      <c r="A21" s="1519"/>
      <c r="B21" s="1522"/>
      <c r="C21" s="1554"/>
      <c r="D21" s="1557"/>
      <c r="E21" s="261"/>
      <c r="F21" s="720"/>
      <c r="G21" s="654"/>
      <c r="H21" s="719"/>
      <c r="I21" s="654"/>
      <c r="J21" s="720"/>
      <c r="K21" s="720"/>
      <c r="L21" s="654"/>
    </row>
    <row r="22" spans="1:12" ht="9.75" customHeight="1" x14ac:dyDescent="0.2">
      <c r="A22" s="1519"/>
      <c r="B22" s="1522"/>
      <c r="C22" s="1554"/>
      <c r="D22" s="1557"/>
      <c r="E22" s="261" t="s">
        <v>254</v>
      </c>
      <c r="F22" s="720" t="s">
        <v>194</v>
      </c>
      <c r="G22" s="654"/>
      <c r="H22" s="719" t="s">
        <v>362</v>
      </c>
      <c r="I22" s="654"/>
      <c r="J22" s="720">
        <v>0.2</v>
      </c>
      <c r="K22" s="720">
        <v>0.2</v>
      </c>
      <c r="L22" s="654" t="s">
        <v>389</v>
      </c>
    </row>
    <row r="23" spans="1:12" ht="9.75" customHeight="1" x14ac:dyDescent="0.2">
      <c r="A23" s="1519"/>
      <c r="B23" s="1522"/>
      <c r="C23" s="1554"/>
      <c r="D23" s="1557"/>
      <c r="E23" s="655"/>
      <c r="F23" s="654"/>
      <c r="G23" s="654"/>
      <c r="H23" s="654"/>
      <c r="I23" s="654"/>
      <c r="J23" s="720"/>
      <c r="K23" s="720"/>
      <c r="L23" s="654"/>
    </row>
    <row r="24" spans="1:12" ht="9.75" customHeight="1" x14ac:dyDescent="0.2">
      <c r="A24" s="1519"/>
      <c r="B24" s="1522"/>
      <c r="C24" s="1554"/>
      <c r="D24" s="1557"/>
      <c r="E24" s="655"/>
      <c r="F24" s="654"/>
      <c r="G24" s="654"/>
      <c r="H24" s="654"/>
      <c r="I24" s="654"/>
      <c r="J24" s="654"/>
      <c r="K24" s="654"/>
      <c r="L24" s="654"/>
    </row>
    <row r="25" spans="1:12" ht="9.75" customHeight="1" x14ac:dyDescent="0.2">
      <c r="A25" s="1519"/>
      <c r="B25" s="1522"/>
      <c r="C25" s="1554"/>
      <c r="D25" s="1557"/>
      <c r="E25" s="655"/>
      <c r="F25" s="654"/>
      <c r="G25" s="654"/>
      <c r="H25" s="654"/>
      <c r="I25" s="654"/>
      <c r="J25" s="654"/>
      <c r="K25" s="654"/>
      <c r="L25" s="654"/>
    </row>
    <row r="26" spans="1:12" ht="24.75" customHeight="1" x14ac:dyDescent="0.2">
      <c r="A26" s="1519"/>
      <c r="B26" s="1522"/>
      <c r="C26" s="1554"/>
      <c r="D26" s="1557"/>
      <c r="E26" s="655"/>
      <c r="F26" s="654"/>
      <c r="G26" s="654"/>
      <c r="H26" s="654"/>
      <c r="I26" s="654"/>
      <c r="J26" s="654"/>
      <c r="K26" s="654"/>
      <c r="L26" s="654"/>
    </row>
    <row r="27" spans="1:12" ht="22.5" customHeight="1" x14ac:dyDescent="0.2">
      <c r="A27" s="1519"/>
      <c r="B27" s="1522"/>
      <c r="C27" s="1554"/>
      <c r="D27" s="1557"/>
      <c r="E27" s="655"/>
      <c r="F27" s="654"/>
      <c r="G27" s="654"/>
      <c r="H27" s="654"/>
      <c r="I27" s="654"/>
      <c r="J27" s="654"/>
      <c r="K27" s="654"/>
      <c r="L27" s="654"/>
    </row>
    <row r="28" spans="1:12" ht="9.75" customHeight="1" x14ac:dyDescent="0.2">
      <c r="A28" s="1519"/>
      <c r="B28" s="1522"/>
      <c r="C28" s="1554"/>
      <c r="D28" s="1557"/>
      <c r="E28" s="655"/>
      <c r="F28" s="654"/>
      <c r="G28" s="654"/>
      <c r="H28" s="654"/>
      <c r="I28" s="654"/>
      <c r="J28" s="654"/>
      <c r="K28" s="654"/>
      <c r="L28" s="654"/>
    </row>
    <row r="29" spans="1:12" ht="9.75" customHeight="1" x14ac:dyDescent="0.2">
      <c r="A29" s="1519"/>
      <c r="B29" s="1522"/>
      <c r="C29" s="1554"/>
      <c r="D29" s="1557"/>
      <c r="E29" s="655"/>
      <c r="F29" s="654"/>
      <c r="G29" s="654"/>
      <c r="H29" s="654"/>
      <c r="I29" s="654"/>
      <c r="J29" s="654"/>
      <c r="K29" s="654"/>
      <c r="L29" s="654"/>
    </row>
    <row r="30" spans="1:12" ht="9.75" customHeight="1" x14ac:dyDescent="0.2">
      <c r="A30" s="1519"/>
      <c r="B30" s="1522"/>
      <c r="C30" s="1554"/>
      <c r="D30" s="1557"/>
      <c r="E30" s="655"/>
      <c r="F30" s="654"/>
      <c r="G30" s="654"/>
      <c r="H30" s="654"/>
      <c r="I30" s="654"/>
      <c r="J30" s="654"/>
      <c r="K30" s="654"/>
      <c r="L30" s="654"/>
    </row>
    <row r="31" spans="1:12" ht="9.75" customHeight="1" x14ac:dyDescent="0.2">
      <c r="A31" s="1519"/>
      <c r="B31" s="1522"/>
      <c r="C31" s="1554"/>
      <c r="D31" s="1557"/>
      <c r="E31" s="655"/>
      <c r="F31" s="654"/>
      <c r="G31" s="654"/>
      <c r="H31" s="654"/>
      <c r="I31" s="654"/>
      <c r="J31" s="654"/>
      <c r="K31" s="654"/>
      <c r="L31" s="654"/>
    </row>
    <row r="32" spans="1:12" ht="9.75" customHeight="1" x14ac:dyDescent="0.2">
      <c r="A32" s="1520"/>
      <c r="B32" s="1523"/>
      <c r="C32" s="1555"/>
      <c r="D32" s="1558"/>
      <c r="E32" s="664"/>
      <c r="F32" s="663"/>
      <c r="G32" s="663"/>
      <c r="H32" s="663"/>
      <c r="I32" s="663"/>
      <c r="J32" s="663"/>
      <c r="K32" s="663"/>
      <c r="L32" s="663"/>
    </row>
    <row r="33" spans="1:12" ht="18" x14ac:dyDescent="0.2">
      <c r="A33" s="1494" t="s">
        <v>57</v>
      </c>
      <c r="B33" s="837" t="s">
        <v>139</v>
      </c>
      <c r="C33" s="676">
        <f>IF(I3*0.33/3&lt;1, 1, I3*0.33/3)</f>
        <v>1</v>
      </c>
      <c r="D33" s="675"/>
      <c r="E33" s="625"/>
      <c r="F33" s="712"/>
      <c r="G33" s="1534"/>
      <c r="H33" s="1534"/>
      <c r="I33" s="1534"/>
      <c r="J33" s="1534"/>
      <c r="K33" s="1534"/>
      <c r="L33" s="1535"/>
    </row>
    <row r="34" spans="1:12" ht="9.75" customHeight="1" x14ac:dyDescent="0.2">
      <c r="A34" s="1519"/>
      <c r="B34" s="674" t="s">
        <v>132</v>
      </c>
      <c r="C34" s="836"/>
      <c r="D34" s="672">
        <v>2</v>
      </c>
      <c r="E34" s="714" t="s">
        <v>195</v>
      </c>
      <c r="F34" s="715" t="s">
        <v>194</v>
      </c>
      <c r="G34" s="317" t="s">
        <v>46</v>
      </c>
      <c r="H34" s="213" t="s">
        <v>459</v>
      </c>
      <c r="I34" s="213">
        <v>7.0000000000000007E-2</v>
      </c>
      <c r="J34" s="213">
        <v>0.05</v>
      </c>
      <c r="K34" s="213">
        <v>0.05</v>
      </c>
      <c r="L34" s="716" t="s">
        <v>34</v>
      </c>
    </row>
    <row r="35" spans="1:12" ht="9.75" customHeight="1" x14ac:dyDescent="0.2">
      <c r="A35" s="1519"/>
      <c r="B35" s="668" t="s">
        <v>196</v>
      </c>
      <c r="C35" s="1559"/>
      <c r="D35" s="1433">
        <v>2</v>
      </c>
      <c r="E35" s="717" t="s">
        <v>66</v>
      </c>
      <c r="F35" s="715" t="s">
        <v>194</v>
      </c>
      <c r="G35" s="715"/>
      <c r="H35" s="719" t="s">
        <v>362</v>
      </c>
      <c r="I35" s="126"/>
      <c r="J35" s="834">
        <v>0.14000000000000001</v>
      </c>
      <c r="K35" s="834">
        <v>0.14000000000000001</v>
      </c>
      <c r="L35" s="715" t="s">
        <v>34</v>
      </c>
    </row>
    <row r="36" spans="1:12" ht="9.75" customHeight="1" x14ac:dyDescent="0.2">
      <c r="A36" s="1519"/>
      <c r="B36" s="666" t="s">
        <v>197</v>
      </c>
      <c r="C36" s="1560"/>
      <c r="D36" s="1434"/>
      <c r="E36" s="718" t="s">
        <v>186</v>
      </c>
      <c r="F36" s="719"/>
      <c r="G36" s="719"/>
      <c r="H36" s="719" t="s">
        <v>362</v>
      </c>
      <c r="I36" s="833"/>
      <c r="J36" s="834">
        <v>0.11</v>
      </c>
      <c r="K36" s="834">
        <v>0.11</v>
      </c>
      <c r="L36" s="719"/>
    </row>
    <row r="37" spans="1:12" ht="9.75" customHeight="1" x14ac:dyDescent="0.2">
      <c r="A37" s="1519"/>
      <c r="B37" s="666" t="s">
        <v>198</v>
      </c>
      <c r="C37" s="1560"/>
      <c r="D37" s="1434"/>
      <c r="E37" s="653" t="s">
        <v>184</v>
      </c>
      <c r="F37" s="652"/>
      <c r="G37" s="652"/>
      <c r="H37" s="719" t="s">
        <v>362</v>
      </c>
      <c r="I37" s="832"/>
      <c r="J37" s="834">
        <v>0.05</v>
      </c>
      <c r="K37" s="834">
        <v>0.05</v>
      </c>
      <c r="L37" s="652"/>
    </row>
    <row r="38" spans="1:12" ht="9.75" customHeight="1" x14ac:dyDescent="0.2">
      <c r="A38" s="1519"/>
      <c r="B38" s="666" t="s">
        <v>199</v>
      </c>
      <c r="C38" s="1560"/>
      <c r="D38" s="1434"/>
      <c r="E38" s="714" t="s">
        <v>185</v>
      </c>
      <c r="F38" s="720"/>
      <c r="G38" s="720"/>
      <c r="H38" s="719" t="s">
        <v>362</v>
      </c>
      <c r="I38" s="832"/>
      <c r="J38" s="834">
        <v>0.43</v>
      </c>
      <c r="K38" s="834">
        <v>0.43</v>
      </c>
      <c r="L38" s="720"/>
    </row>
    <row r="39" spans="1:12" ht="9.75" customHeight="1" x14ac:dyDescent="0.2">
      <c r="A39" s="1519"/>
      <c r="B39" s="665" t="s">
        <v>200</v>
      </c>
      <c r="C39" s="1561"/>
      <c r="D39" s="1463"/>
      <c r="E39" s="721"/>
      <c r="F39" s="722"/>
      <c r="G39" s="722"/>
      <c r="H39" s="722"/>
      <c r="I39" s="722"/>
      <c r="J39" s="722"/>
      <c r="K39" s="722"/>
      <c r="L39" s="722"/>
    </row>
    <row r="40" spans="1:12" ht="9.75" customHeight="1" x14ac:dyDescent="0.2">
      <c r="A40" s="1519"/>
      <c r="B40" s="723" t="s">
        <v>133</v>
      </c>
      <c r="C40" s="1559"/>
      <c r="D40" s="1434">
        <v>2</v>
      </c>
      <c r="E40" s="359" t="s">
        <v>262</v>
      </c>
      <c r="F40" s="715" t="s">
        <v>194</v>
      </c>
      <c r="G40" s="715"/>
      <c r="H40" s="719" t="s">
        <v>362</v>
      </c>
      <c r="I40" s="715"/>
      <c r="J40" s="834">
        <v>7.0000000000000007E-2</v>
      </c>
      <c r="K40" s="834">
        <v>7.0000000000000007E-2</v>
      </c>
      <c r="L40" s="1562" t="s">
        <v>389</v>
      </c>
    </row>
    <row r="41" spans="1:12" ht="9.75" customHeight="1" x14ac:dyDescent="0.2">
      <c r="A41" s="1519"/>
      <c r="B41" s="723"/>
      <c r="C41" s="1560"/>
      <c r="D41" s="1434"/>
      <c r="E41" s="359" t="s">
        <v>263</v>
      </c>
      <c r="F41" s="656"/>
      <c r="G41" s="656"/>
      <c r="H41" s="719" t="s">
        <v>362</v>
      </c>
      <c r="I41" s="656"/>
      <c r="J41" s="834">
        <v>0.2</v>
      </c>
      <c r="K41" s="834">
        <v>0.2</v>
      </c>
      <c r="L41" s="1563"/>
    </row>
    <row r="42" spans="1:12" ht="9.75" customHeight="1" x14ac:dyDescent="0.2">
      <c r="A42" s="1519"/>
      <c r="B42" s="723"/>
      <c r="C42" s="1560"/>
      <c r="D42" s="1434"/>
      <c r="E42" s="359" t="s">
        <v>258</v>
      </c>
      <c r="F42" s="652"/>
      <c r="G42" s="652"/>
      <c r="H42" s="719" t="s">
        <v>362</v>
      </c>
      <c r="I42" s="652"/>
      <c r="J42" s="834">
        <v>0.1</v>
      </c>
      <c r="K42" s="834">
        <v>0.1</v>
      </c>
      <c r="L42" s="1563"/>
    </row>
    <row r="43" spans="1:12" ht="9.75" customHeight="1" x14ac:dyDescent="0.2">
      <c r="A43" s="1519"/>
      <c r="B43" s="723"/>
      <c r="C43" s="1560"/>
      <c r="D43" s="1434"/>
      <c r="E43" s="860" t="s">
        <v>201</v>
      </c>
      <c r="F43" s="720"/>
      <c r="G43" s="720"/>
      <c r="H43" s="719" t="s">
        <v>362</v>
      </c>
      <c r="I43" s="720"/>
      <c r="J43" s="834">
        <v>0.4</v>
      </c>
      <c r="K43" s="834">
        <v>0.4</v>
      </c>
      <c r="L43" s="1563"/>
    </row>
    <row r="44" spans="1:12" ht="9.75" customHeight="1" x14ac:dyDescent="0.2">
      <c r="A44" s="1520"/>
      <c r="B44" s="724"/>
      <c r="C44" s="1561"/>
      <c r="D44" s="1463"/>
      <c r="E44" s="861" t="s">
        <v>202</v>
      </c>
      <c r="F44" s="722"/>
      <c r="G44" s="722"/>
      <c r="H44" s="719" t="s">
        <v>362</v>
      </c>
      <c r="I44" s="722"/>
      <c r="J44" s="834">
        <v>0.2</v>
      </c>
      <c r="K44" s="834">
        <v>0.2</v>
      </c>
      <c r="L44" s="1564"/>
    </row>
    <row r="45" spans="1:12" ht="15" customHeight="1" x14ac:dyDescent="0.2">
      <c r="A45" s="1503" t="s">
        <v>15</v>
      </c>
      <c r="B45" s="1528"/>
      <c r="C45" s="1429" t="s">
        <v>9</v>
      </c>
      <c r="D45" s="1531"/>
      <c r="E45" s="1427" t="s">
        <v>16</v>
      </c>
      <c r="F45" s="1427" t="s">
        <v>17</v>
      </c>
      <c r="G45" s="1427" t="s">
        <v>18</v>
      </c>
      <c r="H45" s="1427" t="s">
        <v>19</v>
      </c>
      <c r="I45" s="1427" t="s">
        <v>388</v>
      </c>
      <c r="J45" s="1427" t="s">
        <v>21</v>
      </c>
      <c r="K45" s="1427" t="s">
        <v>22</v>
      </c>
      <c r="L45" s="1466" t="s">
        <v>131</v>
      </c>
    </row>
    <row r="46" spans="1:12" ht="9.75" customHeight="1" x14ac:dyDescent="0.2">
      <c r="A46" s="1529"/>
      <c r="B46" s="1530"/>
      <c r="C46" s="725" t="s">
        <v>27</v>
      </c>
      <c r="D46" s="628" t="s">
        <v>14</v>
      </c>
      <c r="E46" s="1428"/>
      <c r="F46" s="1428"/>
      <c r="G46" s="1428"/>
      <c r="H46" s="1428"/>
      <c r="I46" s="1428"/>
      <c r="J46" s="1428"/>
      <c r="K46" s="1428"/>
      <c r="L46" s="1467"/>
    </row>
    <row r="47" spans="1:12" ht="9.75" customHeight="1" x14ac:dyDescent="0.2">
      <c r="A47" s="1550" t="s">
        <v>68</v>
      </c>
      <c r="B47" s="1521" t="s">
        <v>69</v>
      </c>
      <c r="C47" s="1511">
        <f>IF(I3*0.67*0.5&lt;1, 1, I3*0.67*0.5)</f>
        <v>1</v>
      </c>
      <c r="D47" s="1513">
        <v>2</v>
      </c>
      <c r="E47" s="726" t="s">
        <v>203</v>
      </c>
      <c r="F47" s="727" t="s">
        <v>194</v>
      </c>
      <c r="G47" s="727"/>
      <c r="H47" s="719" t="s">
        <v>362</v>
      </c>
      <c r="I47" s="727"/>
      <c r="J47" s="727">
        <v>5</v>
      </c>
      <c r="K47" s="727">
        <v>100</v>
      </c>
      <c r="L47" s="727" t="s">
        <v>34</v>
      </c>
    </row>
    <row r="48" spans="1:12" ht="9.75" customHeight="1" x14ac:dyDescent="0.2">
      <c r="A48" s="1551"/>
      <c r="B48" s="1522"/>
      <c r="C48" s="1512"/>
      <c r="D48" s="1434"/>
      <c r="E48" s="657" t="s">
        <v>204</v>
      </c>
      <c r="F48" s="656" t="s">
        <v>194</v>
      </c>
      <c r="G48" s="656"/>
      <c r="H48" s="719" t="s">
        <v>362</v>
      </c>
      <c r="I48" s="656"/>
      <c r="J48" s="656" t="s">
        <v>205</v>
      </c>
      <c r="K48" s="656">
        <v>100</v>
      </c>
      <c r="L48" s="652" t="s">
        <v>34</v>
      </c>
    </row>
    <row r="49" spans="1:12" ht="9.75" customHeight="1" x14ac:dyDescent="0.2">
      <c r="A49" s="1551"/>
      <c r="B49" s="1522"/>
      <c r="C49" s="1512"/>
      <c r="D49" s="1434"/>
      <c r="E49" s="657" t="s">
        <v>206</v>
      </c>
      <c r="F49" s="656" t="s">
        <v>194</v>
      </c>
      <c r="G49" s="656"/>
      <c r="H49" s="719" t="s">
        <v>362</v>
      </c>
      <c r="I49" s="656"/>
      <c r="J49" s="656">
        <v>5</v>
      </c>
      <c r="K49" s="656">
        <v>100</v>
      </c>
      <c r="L49" s="656" t="s">
        <v>34</v>
      </c>
    </row>
    <row r="50" spans="1:12" ht="9.75" customHeight="1" x14ac:dyDescent="0.2">
      <c r="A50" s="1551"/>
      <c r="B50" s="1522"/>
      <c r="C50" s="1512"/>
      <c r="D50" s="1434"/>
      <c r="E50" s="657" t="s">
        <v>207</v>
      </c>
      <c r="F50" s="656" t="s">
        <v>194</v>
      </c>
      <c r="G50" s="656"/>
      <c r="H50" s="719" t="s">
        <v>362</v>
      </c>
      <c r="I50" s="656"/>
      <c r="J50" s="728" t="s">
        <v>208</v>
      </c>
      <c r="K50" s="656">
        <v>100</v>
      </c>
      <c r="L50" s="656" t="s">
        <v>34</v>
      </c>
    </row>
    <row r="51" spans="1:12" ht="9.75" customHeight="1" x14ac:dyDescent="0.2">
      <c r="A51" s="1551"/>
      <c r="B51" s="1522"/>
      <c r="C51" s="1512"/>
      <c r="D51" s="1434"/>
      <c r="E51" s="653" t="s">
        <v>209</v>
      </c>
      <c r="F51" s="652" t="s">
        <v>194</v>
      </c>
      <c r="G51" s="652"/>
      <c r="H51" s="719" t="s">
        <v>362</v>
      </c>
      <c r="I51" s="652"/>
      <c r="J51" s="728" t="s">
        <v>208</v>
      </c>
      <c r="K51" s="652">
        <v>100</v>
      </c>
      <c r="L51" s="652" t="s">
        <v>34</v>
      </c>
    </row>
    <row r="52" spans="1:12" ht="9.75" customHeight="1" x14ac:dyDescent="0.2">
      <c r="A52" s="1551"/>
      <c r="B52" s="1522"/>
      <c r="C52" s="1512"/>
      <c r="D52" s="1434"/>
      <c r="E52" s="657" t="s">
        <v>146</v>
      </c>
      <c r="F52" s="656" t="s">
        <v>194</v>
      </c>
      <c r="G52" s="656"/>
      <c r="H52" s="719" t="s">
        <v>362</v>
      </c>
      <c r="I52" s="656"/>
      <c r="J52" s="728" t="s">
        <v>208</v>
      </c>
      <c r="K52" s="656">
        <v>300</v>
      </c>
      <c r="L52" s="656" t="s">
        <v>34</v>
      </c>
    </row>
    <row r="53" spans="1:12" ht="9.75" customHeight="1" x14ac:dyDescent="0.2">
      <c r="A53" s="1551"/>
      <c r="B53" s="1522"/>
      <c r="C53" s="1512"/>
      <c r="D53" s="1434"/>
      <c r="E53" s="718" t="s">
        <v>210</v>
      </c>
      <c r="F53" s="719" t="s">
        <v>194</v>
      </c>
      <c r="G53" s="719"/>
      <c r="H53" s="719" t="s">
        <v>362</v>
      </c>
      <c r="I53" s="719"/>
      <c r="J53" s="728" t="s">
        <v>208</v>
      </c>
      <c r="K53" s="719">
        <v>50</v>
      </c>
      <c r="L53" s="719" t="s">
        <v>34</v>
      </c>
    </row>
    <row r="54" spans="1:12" ht="9.75" customHeight="1" x14ac:dyDescent="0.2">
      <c r="A54" s="1551"/>
      <c r="B54" s="1522"/>
      <c r="C54" s="1512"/>
      <c r="D54" s="1434"/>
      <c r="E54" s="653" t="s">
        <v>211</v>
      </c>
      <c r="F54" s="652" t="s">
        <v>194</v>
      </c>
      <c r="G54" s="652"/>
      <c r="H54" s="719" t="s">
        <v>362</v>
      </c>
      <c r="I54" s="652"/>
      <c r="J54" s="728" t="s">
        <v>208</v>
      </c>
      <c r="K54" s="652">
        <v>50</v>
      </c>
      <c r="L54" s="652" t="s">
        <v>34</v>
      </c>
    </row>
    <row r="55" spans="1:12" ht="9.75" customHeight="1" x14ac:dyDescent="0.2">
      <c r="A55" s="1551"/>
      <c r="B55" s="1522"/>
      <c r="C55" s="1512"/>
      <c r="D55" s="1434"/>
      <c r="E55" s="657" t="s">
        <v>212</v>
      </c>
      <c r="F55" s="656" t="s">
        <v>194</v>
      </c>
      <c r="G55" s="656"/>
      <c r="H55" s="719" t="s">
        <v>362</v>
      </c>
      <c r="I55" s="656"/>
      <c r="J55" s="728" t="s">
        <v>208</v>
      </c>
      <c r="K55" s="656">
        <v>100</v>
      </c>
      <c r="L55" s="656" t="s">
        <v>34</v>
      </c>
    </row>
    <row r="56" spans="1:12" ht="9.75" customHeight="1" x14ac:dyDescent="0.2">
      <c r="A56" s="1551"/>
      <c r="B56" s="1522"/>
      <c r="C56" s="1512"/>
      <c r="D56" s="1434"/>
      <c r="E56" s="714" t="s">
        <v>213</v>
      </c>
      <c r="F56" s="720" t="s">
        <v>194</v>
      </c>
      <c r="G56" s="720"/>
      <c r="H56" s="719" t="s">
        <v>362</v>
      </c>
      <c r="I56" s="720"/>
      <c r="J56" s="728" t="s">
        <v>208</v>
      </c>
      <c r="K56" s="720">
        <v>150</v>
      </c>
      <c r="L56" s="656" t="s">
        <v>34</v>
      </c>
    </row>
    <row r="57" spans="1:12" ht="9.75" customHeight="1" x14ac:dyDescent="0.2">
      <c r="A57" s="1551"/>
      <c r="B57" s="1522"/>
      <c r="C57" s="1512"/>
      <c r="D57" s="1434"/>
      <c r="E57" s="657" t="s">
        <v>214</v>
      </c>
      <c r="F57" s="656" t="s">
        <v>194</v>
      </c>
      <c r="G57" s="656"/>
      <c r="H57" s="719" t="s">
        <v>362</v>
      </c>
      <c r="I57" s="656"/>
      <c r="J57" s="728" t="s">
        <v>208</v>
      </c>
      <c r="K57" s="656">
        <v>1000</v>
      </c>
      <c r="L57" s="656" t="s">
        <v>34</v>
      </c>
    </row>
    <row r="58" spans="1:12" ht="9.75" customHeight="1" x14ac:dyDescent="0.2">
      <c r="A58" s="1551"/>
      <c r="B58" s="1522"/>
      <c r="C58" s="1512"/>
      <c r="D58" s="1434"/>
      <c r="E58" s="653" t="s">
        <v>215</v>
      </c>
      <c r="F58" s="652" t="s">
        <v>194</v>
      </c>
      <c r="G58" s="652"/>
      <c r="H58" s="719" t="s">
        <v>362</v>
      </c>
      <c r="I58" s="652"/>
      <c r="J58" s="728" t="s">
        <v>208</v>
      </c>
      <c r="K58" s="652">
        <v>100</v>
      </c>
      <c r="L58" s="656" t="s">
        <v>34</v>
      </c>
    </row>
    <row r="59" spans="1:12" ht="9.75" customHeight="1" x14ac:dyDescent="0.2">
      <c r="A59" s="1551"/>
      <c r="B59" s="1522"/>
      <c r="C59" s="1512"/>
      <c r="D59" s="1434"/>
      <c r="E59" s="657" t="s">
        <v>216</v>
      </c>
      <c r="F59" s="652" t="s">
        <v>194</v>
      </c>
      <c r="G59" s="656"/>
      <c r="H59" s="719" t="s">
        <v>362</v>
      </c>
      <c r="I59" s="656"/>
      <c r="J59" s="656">
        <v>10</v>
      </c>
      <c r="K59" s="656">
        <v>200</v>
      </c>
      <c r="L59" s="656" t="s">
        <v>34</v>
      </c>
    </row>
    <row r="60" spans="1:12" ht="9.75" customHeight="1" x14ac:dyDescent="0.2">
      <c r="A60" s="1551"/>
      <c r="B60" s="1522"/>
      <c r="C60" s="1512"/>
      <c r="D60" s="1434"/>
      <c r="E60" s="729" t="s">
        <v>360</v>
      </c>
      <c r="F60" s="652" t="s">
        <v>194</v>
      </c>
      <c r="G60" s="656"/>
      <c r="H60" s="719" t="s">
        <v>362</v>
      </c>
      <c r="I60" s="656"/>
      <c r="J60" s="656" t="s">
        <v>217</v>
      </c>
      <c r="K60" s="656">
        <v>1000</v>
      </c>
      <c r="L60" s="656" t="s">
        <v>389</v>
      </c>
    </row>
    <row r="61" spans="1:12" ht="9.75" customHeight="1" x14ac:dyDescent="0.2">
      <c r="A61" s="1551"/>
      <c r="B61" s="1522"/>
      <c r="C61" s="1512"/>
      <c r="D61" s="1434"/>
      <c r="E61" s="657" t="s">
        <v>361</v>
      </c>
      <c r="F61" s="652" t="s">
        <v>194</v>
      </c>
      <c r="G61" s="656"/>
      <c r="H61" s="719" t="s">
        <v>362</v>
      </c>
      <c r="I61" s="656"/>
      <c r="J61" s="656" t="s">
        <v>218</v>
      </c>
      <c r="K61" s="656"/>
      <c r="L61" s="656" t="s">
        <v>389</v>
      </c>
    </row>
    <row r="62" spans="1:12" ht="9.75" customHeight="1" x14ac:dyDescent="0.2">
      <c r="A62" s="1551"/>
      <c r="B62" s="1522"/>
      <c r="C62" s="1512"/>
      <c r="D62" s="1434"/>
      <c r="E62" s="714" t="s">
        <v>219</v>
      </c>
      <c r="F62" s="652" t="s">
        <v>194</v>
      </c>
      <c r="G62" s="720"/>
      <c r="H62" s="719" t="s">
        <v>362</v>
      </c>
      <c r="I62" s="720"/>
      <c r="J62" s="720" t="s">
        <v>217</v>
      </c>
      <c r="K62" s="720">
        <v>50</v>
      </c>
      <c r="L62" s="656" t="s">
        <v>389</v>
      </c>
    </row>
    <row r="63" spans="1:12" ht="9.75" customHeight="1" x14ac:dyDescent="0.2">
      <c r="A63" s="1551"/>
      <c r="B63" s="1522"/>
      <c r="C63" s="1512"/>
      <c r="D63" s="1434"/>
      <c r="E63" s="714"/>
      <c r="F63" s="720"/>
      <c r="G63" s="720"/>
      <c r="H63" s="720"/>
      <c r="I63" s="720"/>
      <c r="J63" s="720"/>
      <c r="K63" s="720"/>
      <c r="L63" s="720"/>
    </row>
    <row r="64" spans="1:12" ht="24.75" customHeight="1" x14ac:dyDescent="0.2">
      <c r="A64" s="1551"/>
      <c r="B64" s="1522"/>
      <c r="C64" s="1512"/>
      <c r="D64" s="1434"/>
      <c r="E64" s="655"/>
      <c r="F64" s="654"/>
      <c r="G64" s="654"/>
      <c r="H64" s="654"/>
      <c r="I64" s="654"/>
      <c r="J64" s="654"/>
      <c r="K64" s="654"/>
      <c r="L64" s="654"/>
    </row>
    <row r="65" spans="1:12" ht="20.25" customHeight="1" x14ac:dyDescent="0.2">
      <c r="A65" s="1551"/>
      <c r="B65" s="1522"/>
      <c r="C65" s="1512"/>
      <c r="D65" s="1434"/>
      <c r="E65" s="655"/>
      <c r="F65" s="654"/>
      <c r="G65" s="654"/>
      <c r="H65" s="654"/>
      <c r="I65" s="654"/>
      <c r="J65" s="654"/>
      <c r="K65" s="654"/>
      <c r="L65" s="654"/>
    </row>
    <row r="66" spans="1:12" ht="12" customHeight="1" x14ac:dyDescent="0.2">
      <c r="A66" s="1551"/>
      <c r="B66" s="1522"/>
      <c r="C66" s="1512"/>
      <c r="D66" s="1434"/>
      <c r="E66" s="655"/>
      <c r="F66" s="654"/>
      <c r="G66" s="654"/>
      <c r="H66" s="654"/>
      <c r="I66" s="654"/>
      <c r="J66" s="654"/>
      <c r="K66" s="654"/>
      <c r="L66" s="654"/>
    </row>
    <row r="67" spans="1:12" ht="9.75" customHeight="1" x14ac:dyDescent="0.2">
      <c r="A67" s="1551"/>
      <c r="B67" s="1522"/>
      <c r="C67" s="1512"/>
      <c r="D67" s="1434"/>
      <c r="E67" s="655"/>
      <c r="F67" s="654"/>
      <c r="G67" s="654"/>
      <c r="H67" s="654"/>
      <c r="I67" s="654"/>
      <c r="J67" s="654"/>
      <c r="K67" s="654"/>
      <c r="L67" s="654"/>
    </row>
    <row r="68" spans="1:12" ht="9.75" customHeight="1" x14ac:dyDescent="0.2">
      <c r="A68" s="1551"/>
      <c r="B68" s="1522"/>
      <c r="C68" s="1512"/>
      <c r="D68" s="1434"/>
      <c r="E68" s="655"/>
      <c r="F68" s="654"/>
      <c r="G68" s="654"/>
      <c r="H68" s="654"/>
      <c r="I68" s="654"/>
      <c r="J68" s="654"/>
      <c r="K68" s="654"/>
      <c r="L68" s="654"/>
    </row>
    <row r="69" spans="1:12" ht="9.75" customHeight="1" x14ac:dyDescent="0.2">
      <c r="A69" s="1552"/>
      <c r="B69" s="1523"/>
      <c r="C69" s="1536"/>
      <c r="D69" s="1463"/>
      <c r="E69" s="664"/>
      <c r="F69" s="663"/>
      <c r="G69" s="663"/>
      <c r="H69" s="663"/>
      <c r="I69" s="663"/>
      <c r="J69" s="663"/>
      <c r="K69" s="663"/>
      <c r="L69" s="663"/>
    </row>
    <row r="70" spans="1:12" ht="9.75" customHeight="1" x14ac:dyDescent="0.2">
      <c r="A70" s="1494" t="s">
        <v>73</v>
      </c>
      <c r="B70" s="1521" t="s">
        <v>74</v>
      </c>
      <c r="C70" s="1546">
        <f>IF(I3*0.67*0.2&lt;1, 1, I3*0.67*0.2)</f>
        <v>1</v>
      </c>
      <c r="D70" s="1549">
        <v>2</v>
      </c>
      <c r="E70" s="717" t="s">
        <v>220</v>
      </c>
      <c r="F70" s="719" t="s">
        <v>194</v>
      </c>
      <c r="G70" s="719"/>
      <c r="H70" s="719" t="s">
        <v>221</v>
      </c>
      <c r="I70" s="719"/>
      <c r="J70" s="719"/>
      <c r="K70" s="719"/>
      <c r="L70" s="719" t="s">
        <v>34</v>
      </c>
    </row>
    <row r="71" spans="1:12" ht="9.75" customHeight="1" x14ac:dyDescent="0.2">
      <c r="A71" s="1519"/>
      <c r="B71" s="1522"/>
      <c r="C71" s="1547"/>
      <c r="D71" s="1434"/>
      <c r="E71" s="638"/>
      <c r="F71" s="637"/>
      <c r="G71" s="637"/>
      <c r="H71" s="637"/>
      <c r="I71" s="637"/>
      <c r="J71" s="637"/>
      <c r="K71" s="637"/>
      <c r="L71" s="637"/>
    </row>
    <row r="72" spans="1:12" ht="9.75" customHeight="1" x14ac:dyDescent="0.2">
      <c r="A72" s="1519"/>
      <c r="B72" s="1522"/>
      <c r="C72" s="1547"/>
      <c r="D72" s="1434"/>
      <c r="E72" s="638"/>
      <c r="F72" s="637"/>
      <c r="G72" s="637"/>
      <c r="H72" s="637"/>
      <c r="I72" s="637"/>
      <c r="J72" s="637"/>
      <c r="K72" s="637"/>
      <c r="L72" s="637"/>
    </row>
    <row r="73" spans="1:12" ht="9.75" customHeight="1" x14ac:dyDescent="0.2">
      <c r="A73" s="1519"/>
      <c r="B73" s="1522"/>
      <c r="C73" s="1547"/>
      <c r="D73" s="1434"/>
      <c r="E73" s="638"/>
      <c r="F73" s="637"/>
      <c r="G73" s="637"/>
      <c r="H73" s="637"/>
      <c r="I73" s="637"/>
      <c r="J73" s="637"/>
      <c r="K73" s="637"/>
      <c r="L73" s="637"/>
    </row>
    <row r="74" spans="1:12" ht="9.75" customHeight="1" x14ac:dyDescent="0.2">
      <c r="A74" s="1519"/>
      <c r="B74" s="1522"/>
      <c r="C74" s="1547"/>
      <c r="D74" s="1434"/>
      <c r="E74" s="638"/>
      <c r="F74" s="637"/>
      <c r="G74" s="637"/>
      <c r="H74" s="637"/>
      <c r="I74" s="637"/>
      <c r="J74" s="637"/>
      <c r="K74" s="637"/>
      <c r="L74" s="637"/>
    </row>
    <row r="75" spans="1:12" ht="9.75" customHeight="1" x14ac:dyDescent="0.2">
      <c r="A75" s="1519"/>
      <c r="B75" s="1522"/>
      <c r="C75" s="1547"/>
      <c r="D75" s="1434"/>
      <c r="E75" s="638"/>
      <c r="F75" s="637"/>
      <c r="G75" s="637"/>
      <c r="H75" s="637"/>
      <c r="I75" s="637"/>
      <c r="J75" s="637"/>
      <c r="K75" s="637"/>
      <c r="L75" s="637"/>
    </row>
    <row r="76" spans="1:12" ht="9.75" customHeight="1" x14ac:dyDescent="0.2">
      <c r="A76" s="1519"/>
      <c r="B76" s="1522"/>
      <c r="C76" s="1547"/>
      <c r="D76" s="1434"/>
      <c r="E76" s="636"/>
      <c r="F76" s="635"/>
      <c r="G76" s="635"/>
      <c r="H76" s="635"/>
      <c r="I76" s="635"/>
      <c r="J76" s="635"/>
      <c r="K76" s="635"/>
      <c r="L76" s="635"/>
    </row>
    <row r="77" spans="1:12" ht="9.75" customHeight="1" x14ac:dyDescent="0.2">
      <c r="A77" s="1519"/>
      <c r="B77" s="1522"/>
      <c r="C77" s="1547"/>
      <c r="D77" s="1434"/>
      <c r="E77" s="636"/>
      <c r="F77" s="635"/>
      <c r="G77" s="635"/>
      <c r="H77" s="635"/>
      <c r="I77" s="635"/>
      <c r="J77" s="635"/>
      <c r="K77" s="635"/>
      <c r="L77" s="635"/>
    </row>
    <row r="78" spans="1:12" ht="9.75" customHeight="1" x14ac:dyDescent="0.2">
      <c r="A78" s="1520"/>
      <c r="B78" s="1523"/>
      <c r="C78" s="1548"/>
      <c r="D78" s="1463"/>
      <c r="E78" s="645"/>
      <c r="F78" s="644"/>
      <c r="G78" s="644"/>
      <c r="H78" s="644"/>
      <c r="I78" s="644"/>
      <c r="J78" s="644"/>
      <c r="K78" s="644"/>
      <c r="L78" s="644"/>
    </row>
    <row r="79" spans="1:12" ht="9.75" customHeight="1" x14ac:dyDescent="0.2">
      <c r="A79" s="1537" t="s">
        <v>90</v>
      </c>
      <c r="B79" s="1540" t="s">
        <v>91</v>
      </c>
      <c r="C79" s="1543">
        <v>0</v>
      </c>
      <c r="D79" s="1433">
        <v>0</v>
      </c>
      <c r="E79" s="632"/>
      <c r="F79" s="862"/>
      <c r="G79" s="630"/>
      <c r="H79" s="630"/>
      <c r="I79" s="630"/>
      <c r="J79" s="630"/>
      <c r="K79" s="630"/>
      <c r="L79" s="862"/>
    </row>
    <row r="80" spans="1:12" ht="9.75" customHeight="1" x14ac:dyDescent="0.2">
      <c r="A80" s="1538"/>
      <c r="B80" s="1541"/>
      <c r="C80" s="1544"/>
      <c r="D80" s="1434"/>
      <c r="E80" s="616"/>
      <c r="F80" s="615"/>
      <c r="G80" s="615"/>
      <c r="H80" s="615"/>
      <c r="I80" s="615"/>
      <c r="J80" s="615"/>
      <c r="K80" s="615"/>
      <c r="L80" s="615"/>
    </row>
    <row r="81" spans="1:12" ht="9.75" customHeight="1" x14ac:dyDescent="0.2">
      <c r="A81" s="1538"/>
      <c r="B81" s="1541"/>
      <c r="C81" s="1544"/>
      <c r="D81" s="1434"/>
      <c r="E81" s="614"/>
      <c r="F81" s="613"/>
      <c r="G81" s="613"/>
      <c r="H81" s="613"/>
      <c r="I81" s="613"/>
      <c r="J81" s="613"/>
      <c r="K81" s="613"/>
      <c r="L81" s="613"/>
    </row>
    <row r="82" spans="1:12" ht="9.75" customHeight="1" x14ac:dyDescent="0.2">
      <c r="A82" s="1539"/>
      <c r="B82" s="1542"/>
      <c r="C82" s="1545"/>
      <c r="D82" s="1463"/>
      <c r="E82" s="612"/>
      <c r="F82" s="611"/>
      <c r="G82" s="611"/>
      <c r="H82" s="611"/>
      <c r="I82" s="611"/>
      <c r="J82" s="611"/>
      <c r="K82" s="611"/>
      <c r="L82" s="611"/>
    </row>
    <row r="83" spans="1:12" ht="9.75" customHeight="1" x14ac:dyDescent="0.2">
      <c r="A83" s="1503" t="s">
        <v>15</v>
      </c>
      <c r="B83" s="1528"/>
      <c r="C83" s="1429" t="s">
        <v>9</v>
      </c>
      <c r="D83" s="1531"/>
      <c r="E83" s="1427" t="s">
        <v>16</v>
      </c>
      <c r="F83" s="1427" t="s">
        <v>17</v>
      </c>
      <c r="G83" s="1427" t="s">
        <v>18</v>
      </c>
      <c r="H83" s="1427" t="s">
        <v>19</v>
      </c>
      <c r="I83" s="1427" t="s">
        <v>388</v>
      </c>
      <c r="J83" s="1427" t="s">
        <v>21</v>
      </c>
      <c r="K83" s="1427" t="s">
        <v>22</v>
      </c>
      <c r="L83" s="1466" t="s">
        <v>131</v>
      </c>
    </row>
    <row r="84" spans="1:12" ht="9.75" customHeight="1" thickBot="1" x14ac:dyDescent="0.25">
      <c r="A84" s="1529"/>
      <c r="B84" s="1530"/>
      <c r="C84" s="838" t="s">
        <v>27</v>
      </c>
      <c r="D84" s="628" t="s">
        <v>14</v>
      </c>
      <c r="E84" s="1428"/>
      <c r="F84" s="1428"/>
      <c r="G84" s="1428"/>
      <c r="H84" s="1428"/>
      <c r="I84" s="1428"/>
      <c r="J84" s="1428"/>
      <c r="K84" s="1428"/>
      <c r="L84" s="1467"/>
    </row>
    <row r="85" spans="1:12" ht="9.75" customHeight="1" thickBot="1" x14ac:dyDescent="0.25">
      <c r="A85" s="1532" t="s">
        <v>222</v>
      </c>
      <c r="B85" s="1533"/>
      <c r="C85" s="627">
        <f>IF(I3*0.67*0.3&lt;1, 1, I3*0.67*0.3)</f>
        <v>1</v>
      </c>
      <c r="D85" s="730"/>
      <c r="E85" s="731"/>
      <c r="F85" s="712"/>
      <c r="G85" s="1534"/>
      <c r="H85" s="1534"/>
      <c r="I85" s="1534"/>
      <c r="J85" s="1534"/>
      <c r="K85" s="1534"/>
      <c r="L85" s="1535"/>
    </row>
    <row r="86" spans="1:12" ht="9.75" customHeight="1" x14ac:dyDescent="0.2">
      <c r="A86" s="1494" t="s">
        <v>94</v>
      </c>
      <c r="B86" s="1521" t="s">
        <v>95</v>
      </c>
      <c r="C86" s="1527"/>
      <c r="D86" s="1433">
        <v>2</v>
      </c>
      <c r="E86" s="717" t="s">
        <v>223</v>
      </c>
      <c r="F86" s="715" t="s">
        <v>194</v>
      </c>
      <c r="G86" s="715"/>
      <c r="H86" s="715" t="s">
        <v>224</v>
      </c>
      <c r="I86" s="715"/>
      <c r="J86" s="732" t="s">
        <v>225</v>
      </c>
      <c r="K86" s="715">
        <v>2000</v>
      </c>
      <c r="L86" s="715" t="s">
        <v>34</v>
      </c>
    </row>
    <row r="87" spans="1:12" ht="9.75" customHeight="1" x14ac:dyDescent="0.2">
      <c r="A87" s="1519"/>
      <c r="B87" s="1522"/>
      <c r="C87" s="1525"/>
      <c r="D87" s="1434"/>
      <c r="E87" s="657" t="s">
        <v>226</v>
      </c>
      <c r="F87" s="656" t="s">
        <v>194</v>
      </c>
      <c r="G87" s="656"/>
      <c r="H87" s="656" t="s">
        <v>227</v>
      </c>
      <c r="I87" s="656"/>
      <c r="J87" s="656">
        <v>10</v>
      </c>
      <c r="K87" s="656"/>
      <c r="L87" s="656" t="s">
        <v>429</v>
      </c>
    </row>
    <row r="88" spans="1:12" ht="9.75" customHeight="1" x14ac:dyDescent="0.2">
      <c r="A88" s="1519"/>
      <c r="B88" s="1522"/>
      <c r="C88" s="1525"/>
      <c r="D88" s="1434"/>
      <c r="E88" s="653"/>
      <c r="F88" s="652"/>
      <c r="G88" s="652"/>
      <c r="H88" s="652"/>
      <c r="I88" s="652"/>
      <c r="J88" s="652"/>
      <c r="K88" s="652"/>
      <c r="L88" s="652"/>
    </row>
    <row r="89" spans="1:12" ht="9.75" customHeight="1" x14ac:dyDescent="0.2">
      <c r="A89" s="1519"/>
      <c r="B89" s="1522"/>
      <c r="C89" s="1525"/>
      <c r="D89" s="1434"/>
      <c r="E89" s="657"/>
      <c r="F89" s="656"/>
      <c r="G89" s="656"/>
      <c r="H89" s="656"/>
      <c r="I89" s="656"/>
      <c r="J89" s="656"/>
      <c r="K89" s="656"/>
      <c r="L89" s="656"/>
    </row>
    <row r="90" spans="1:12" ht="9.75" customHeight="1" x14ac:dyDescent="0.2">
      <c r="A90" s="1519"/>
      <c r="B90" s="1522"/>
      <c r="C90" s="1525"/>
      <c r="D90" s="1434"/>
      <c r="E90" s="657"/>
      <c r="F90" s="656"/>
      <c r="G90" s="656"/>
      <c r="H90" s="656"/>
      <c r="I90" s="656"/>
      <c r="J90" s="656"/>
      <c r="K90" s="656"/>
      <c r="L90" s="656"/>
    </row>
    <row r="91" spans="1:12" ht="9.75" customHeight="1" x14ac:dyDescent="0.2">
      <c r="A91" s="1519"/>
      <c r="B91" s="1522"/>
      <c r="C91" s="1525"/>
      <c r="D91" s="1434"/>
      <c r="E91" s="657"/>
      <c r="F91" s="656"/>
      <c r="G91" s="656"/>
      <c r="H91" s="656"/>
      <c r="I91" s="656"/>
      <c r="J91" s="656"/>
      <c r="K91" s="656"/>
      <c r="L91" s="656"/>
    </row>
    <row r="92" spans="1:12" ht="9.75" customHeight="1" x14ac:dyDescent="0.2">
      <c r="A92" s="1519"/>
      <c r="B92" s="1522"/>
      <c r="C92" s="1525"/>
      <c r="D92" s="1434"/>
      <c r="E92" s="657"/>
      <c r="F92" s="656"/>
      <c r="G92" s="656"/>
      <c r="H92" s="656"/>
      <c r="I92" s="656"/>
      <c r="J92" s="656"/>
      <c r="K92" s="656"/>
      <c r="L92" s="656"/>
    </row>
    <row r="93" spans="1:12" ht="9.75" customHeight="1" x14ac:dyDescent="0.2">
      <c r="A93" s="1519"/>
      <c r="B93" s="1522"/>
      <c r="C93" s="1525"/>
      <c r="D93" s="1434"/>
      <c r="E93" s="657"/>
      <c r="F93" s="656"/>
      <c r="G93" s="656"/>
      <c r="H93" s="656"/>
      <c r="I93" s="656"/>
      <c r="J93" s="656"/>
      <c r="K93" s="656"/>
      <c r="L93" s="656"/>
    </row>
    <row r="94" spans="1:12" ht="9.75" customHeight="1" x14ac:dyDescent="0.2">
      <c r="A94" s="1519"/>
      <c r="B94" s="1522"/>
      <c r="C94" s="1525"/>
      <c r="D94" s="1434"/>
      <c r="E94" s="657"/>
      <c r="F94" s="656"/>
      <c r="G94" s="656"/>
      <c r="H94" s="656"/>
      <c r="I94" s="656"/>
      <c r="J94" s="656"/>
      <c r="K94" s="656"/>
      <c r="L94" s="656"/>
    </row>
    <row r="95" spans="1:12" ht="9.75" customHeight="1" x14ac:dyDescent="0.2">
      <c r="A95" s="1519"/>
      <c r="B95" s="1522"/>
      <c r="C95" s="1525"/>
      <c r="D95" s="1434"/>
      <c r="E95" s="657"/>
      <c r="F95" s="656"/>
      <c r="G95" s="656"/>
      <c r="H95" s="656"/>
      <c r="I95" s="656"/>
      <c r="J95" s="656"/>
      <c r="K95" s="656"/>
      <c r="L95" s="656"/>
    </row>
    <row r="96" spans="1:12" ht="9.75" customHeight="1" x14ac:dyDescent="0.2">
      <c r="A96" s="1519"/>
      <c r="B96" s="1522"/>
      <c r="C96" s="1525"/>
      <c r="D96" s="1434"/>
      <c r="E96" s="657"/>
      <c r="F96" s="656"/>
      <c r="G96" s="656"/>
      <c r="H96" s="656"/>
      <c r="I96" s="656"/>
      <c r="J96" s="656"/>
      <c r="K96" s="656"/>
      <c r="L96" s="656"/>
    </row>
    <row r="97" spans="1:12" ht="9.75" customHeight="1" x14ac:dyDescent="0.2">
      <c r="A97" s="1519"/>
      <c r="B97" s="1522"/>
      <c r="C97" s="1525"/>
      <c r="D97" s="1434"/>
      <c r="E97" s="657"/>
      <c r="F97" s="656"/>
      <c r="G97" s="656"/>
      <c r="H97" s="656"/>
      <c r="I97" s="656"/>
      <c r="J97" s="656"/>
      <c r="K97" s="656"/>
      <c r="L97" s="656"/>
    </row>
    <row r="98" spans="1:12" ht="9.75" customHeight="1" x14ac:dyDescent="0.2">
      <c r="A98" s="1519"/>
      <c r="B98" s="1522"/>
      <c r="C98" s="1525"/>
      <c r="D98" s="1434"/>
      <c r="E98" s="657"/>
      <c r="F98" s="656"/>
      <c r="G98" s="656"/>
      <c r="H98" s="656"/>
      <c r="I98" s="656"/>
      <c r="J98" s="656"/>
      <c r="K98" s="656"/>
      <c r="L98" s="656"/>
    </row>
    <row r="99" spans="1:12" ht="9.75" customHeight="1" x14ac:dyDescent="0.2">
      <c r="A99" s="1519"/>
      <c r="B99" s="1522"/>
      <c r="C99" s="1525"/>
      <c r="D99" s="1434"/>
      <c r="E99" s="657"/>
      <c r="F99" s="656"/>
      <c r="G99" s="656"/>
      <c r="H99" s="656"/>
      <c r="I99" s="656"/>
      <c r="J99" s="656"/>
      <c r="K99" s="656"/>
      <c r="L99" s="656"/>
    </row>
    <row r="100" spans="1:12" ht="9.75" customHeight="1" x14ac:dyDescent="0.2">
      <c r="A100" s="1519"/>
      <c r="B100" s="1522"/>
      <c r="C100" s="1525"/>
      <c r="D100" s="1434"/>
      <c r="E100" s="657"/>
      <c r="F100" s="656"/>
      <c r="G100" s="656"/>
      <c r="H100" s="656"/>
      <c r="I100" s="656"/>
      <c r="J100" s="656"/>
      <c r="K100" s="656"/>
      <c r="L100" s="656"/>
    </row>
    <row r="101" spans="1:12" ht="9.75" customHeight="1" x14ac:dyDescent="0.2">
      <c r="A101" s="1519"/>
      <c r="B101" s="1522"/>
      <c r="C101" s="1525"/>
      <c r="D101" s="1434"/>
      <c r="E101" s="657"/>
      <c r="F101" s="656"/>
      <c r="G101" s="656"/>
      <c r="H101" s="656"/>
      <c r="I101" s="656"/>
      <c r="J101" s="656"/>
      <c r="K101" s="656"/>
      <c r="L101" s="656"/>
    </row>
    <row r="102" spans="1:12" ht="9.75" customHeight="1" x14ac:dyDescent="0.2">
      <c r="A102" s="1519"/>
      <c r="B102" s="1522"/>
      <c r="C102" s="1525"/>
      <c r="D102" s="1434"/>
      <c r="E102" s="657"/>
      <c r="F102" s="656"/>
      <c r="G102" s="656"/>
      <c r="H102" s="656"/>
      <c r="I102" s="656"/>
      <c r="J102" s="656"/>
      <c r="K102" s="656"/>
      <c r="L102" s="656"/>
    </row>
    <row r="103" spans="1:12" ht="9.75" customHeight="1" x14ac:dyDescent="0.2">
      <c r="A103" s="1519"/>
      <c r="B103" s="1522"/>
      <c r="C103" s="1525"/>
      <c r="D103" s="1434"/>
      <c r="E103" s="657"/>
      <c r="F103" s="656"/>
      <c r="G103" s="656"/>
      <c r="H103" s="656"/>
      <c r="I103" s="656"/>
      <c r="J103" s="656"/>
      <c r="K103" s="656"/>
      <c r="L103" s="656"/>
    </row>
    <row r="104" spans="1:12" ht="9.75" customHeight="1" x14ac:dyDescent="0.2">
      <c r="A104" s="1519"/>
      <c r="B104" s="1522"/>
      <c r="C104" s="1525"/>
      <c r="D104" s="1434"/>
      <c r="E104" s="657"/>
      <c r="F104" s="656"/>
      <c r="G104" s="656"/>
      <c r="H104" s="656"/>
      <c r="I104" s="656"/>
      <c r="J104" s="656"/>
      <c r="K104" s="656"/>
      <c r="L104" s="656"/>
    </row>
    <row r="105" spans="1:12" ht="9.75" customHeight="1" x14ac:dyDescent="0.2">
      <c r="A105" s="1519"/>
      <c r="B105" s="1522"/>
      <c r="C105" s="1525"/>
      <c r="D105" s="1434"/>
      <c r="E105" s="657"/>
      <c r="F105" s="656"/>
      <c r="G105" s="656"/>
      <c r="H105" s="656"/>
      <c r="I105" s="656"/>
      <c r="J105" s="656"/>
      <c r="K105" s="656"/>
      <c r="L105" s="656"/>
    </row>
    <row r="106" spans="1:12" ht="11.25" customHeight="1" x14ac:dyDescent="0.2">
      <c r="A106" s="1519"/>
      <c r="B106" s="1522"/>
      <c r="C106" s="1525"/>
      <c r="D106" s="1434"/>
      <c r="E106" s="657"/>
      <c r="F106" s="656"/>
      <c r="G106" s="656"/>
      <c r="H106" s="656"/>
      <c r="I106" s="656"/>
      <c r="J106" s="656"/>
      <c r="K106" s="656"/>
      <c r="L106" s="656"/>
    </row>
    <row r="107" spans="1:12" ht="11.25" customHeight="1" x14ac:dyDescent="0.2">
      <c r="A107" s="1519"/>
      <c r="B107" s="1522"/>
      <c r="C107" s="1525"/>
      <c r="D107" s="1434"/>
      <c r="E107" s="718"/>
      <c r="F107" s="719"/>
      <c r="G107" s="719"/>
      <c r="H107" s="719"/>
      <c r="I107" s="719"/>
      <c r="J107" s="719"/>
      <c r="K107" s="719"/>
      <c r="L107" s="719"/>
    </row>
    <row r="108" spans="1:12" ht="11.25" customHeight="1" x14ac:dyDescent="0.2">
      <c r="A108" s="1520"/>
      <c r="B108" s="1523"/>
      <c r="C108" s="1526"/>
      <c r="D108" s="1463"/>
      <c r="E108" s="710"/>
      <c r="F108" s="733"/>
      <c r="G108" s="733"/>
      <c r="H108" s="733"/>
      <c r="I108" s="733"/>
      <c r="J108" s="733"/>
      <c r="K108" s="733"/>
      <c r="L108" s="733"/>
    </row>
    <row r="109" spans="1:12" ht="11.25" customHeight="1" x14ac:dyDescent="0.2">
      <c r="A109" s="1494" t="s">
        <v>114</v>
      </c>
      <c r="B109" s="1521" t="s">
        <v>115</v>
      </c>
      <c r="C109" s="1524"/>
      <c r="D109" s="1433">
        <v>2</v>
      </c>
      <c r="E109" s="717" t="s">
        <v>228</v>
      </c>
      <c r="F109" s="715" t="s">
        <v>194</v>
      </c>
      <c r="G109" s="715"/>
      <c r="H109" s="715" t="s">
        <v>116</v>
      </c>
      <c r="I109" s="715"/>
      <c r="J109" s="715">
        <v>49</v>
      </c>
      <c r="K109" s="715">
        <v>1000</v>
      </c>
      <c r="L109" s="715" t="s">
        <v>229</v>
      </c>
    </row>
    <row r="110" spans="1:12" ht="11.25" customHeight="1" x14ac:dyDescent="0.2">
      <c r="A110" s="1519"/>
      <c r="B110" s="1522"/>
      <c r="C110" s="1525"/>
      <c r="D110" s="1434"/>
      <c r="E110" s="653" t="s">
        <v>230</v>
      </c>
      <c r="F110" s="652" t="s">
        <v>194</v>
      </c>
      <c r="G110" s="652"/>
      <c r="H110" s="652" t="s">
        <v>116</v>
      </c>
      <c r="I110" s="652"/>
      <c r="J110" s="652">
        <v>90</v>
      </c>
      <c r="K110" s="652">
        <v>300</v>
      </c>
      <c r="L110" s="652" t="s">
        <v>229</v>
      </c>
    </row>
    <row r="111" spans="1:12" ht="11.25" customHeight="1" x14ac:dyDescent="0.2">
      <c r="A111" s="1519"/>
      <c r="B111" s="1522"/>
      <c r="C111" s="1525"/>
      <c r="D111" s="1434"/>
      <c r="E111" s="657" t="s">
        <v>231</v>
      </c>
      <c r="F111" s="656" t="s">
        <v>194</v>
      </c>
      <c r="G111" s="656"/>
      <c r="H111" s="656" t="s">
        <v>116</v>
      </c>
      <c r="I111" s="656"/>
      <c r="J111" s="656">
        <v>9</v>
      </c>
      <c r="K111" s="656">
        <v>50</v>
      </c>
      <c r="L111" s="656" t="s">
        <v>229</v>
      </c>
    </row>
    <row r="112" spans="1:12" ht="11.25" customHeight="1" x14ac:dyDescent="0.2">
      <c r="A112" s="1519"/>
      <c r="B112" s="1522"/>
      <c r="C112" s="1525"/>
      <c r="D112" s="1434"/>
      <c r="E112" s="636"/>
      <c r="F112" s="635"/>
      <c r="G112" s="635"/>
      <c r="H112" s="635"/>
      <c r="I112" s="635"/>
      <c r="J112" s="635"/>
      <c r="K112" s="635"/>
      <c r="L112" s="635"/>
    </row>
    <row r="113" spans="1:17" ht="11.25" customHeight="1" x14ac:dyDescent="0.2">
      <c r="A113" s="1519"/>
      <c r="B113" s="1522"/>
      <c r="C113" s="1525"/>
      <c r="D113" s="1434"/>
      <c r="E113" s="636"/>
      <c r="F113" s="635"/>
      <c r="G113" s="635"/>
      <c r="H113" s="635"/>
      <c r="I113" s="635"/>
      <c r="J113" s="635"/>
      <c r="K113" s="635"/>
      <c r="L113" s="635"/>
    </row>
    <row r="114" spans="1:17" ht="11.25" customHeight="1" x14ac:dyDescent="0.2">
      <c r="A114" s="1520"/>
      <c r="B114" s="1523"/>
      <c r="C114" s="1526"/>
      <c r="D114" s="1463"/>
      <c r="E114" s="645"/>
      <c r="F114" s="644"/>
      <c r="G114" s="644"/>
      <c r="H114" s="644"/>
      <c r="I114" s="644"/>
      <c r="J114" s="644"/>
      <c r="K114" s="644"/>
      <c r="L114" s="644"/>
    </row>
    <row r="115" spans="1:17" x14ac:dyDescent="0.2">
      <c r="A115" s="1494" t="s">
        <v>117</v>
      </c>
      <c r="B115" s="1521" t="s">
        <v>118</v>
      </c>
      <c r="C115" s="1524"/>
      <c r="D115" s="1433"/>
      <c r="E115" s="667"/>
      <c r="F115" s="642"/>
      <c r="G115" s="642"/>
      <c r="H115" s="642"/>
      <c r="I115" s="642"/>
      <c r="J115" s="642"/>
      <c r="K115" s="642"/>
      <c r="L115" s="642"/>
    </row>
    <row r="116" spans="1:17" x14ac:dyDescent="0.2">
      <c r="A116" s="1519"/>
      <c r="B116" s="1522"/>
      <c r="C116" s="1525"/>
      <c r="D116" s="1434"/>
      <c r="E116" s="634"/>
      <c r="F116" s="633"/>
      <c r="G116" s="633"/>
      <c r="H116" s="633"/>
      <c r="I116" s="633"/>
      <c r="J116" s="633"/>
      <c r="K116" s="633"/>
      <c r="L116" s="633"/>
    </row>
    <row r="117" spans="1:17" x14ac:dyDescent="0.2">
      <c r="A117" s="1519"/>
      <c r="B117" s="1522"/>
      <c r="C117" s="1525"/>
      <c r="D117" s="1434"/>
      <c r="E117" s="636"/>
      <c r="F117" s="635"/>
      <c r="G117" s="635"/>
      <c r="H117" s="635"/>
      <c r="I117" s="635"/>
      <c r="J117" s="635"/>
      <c r="K117" s="635"/>
      <c r="L117" s="635"/>
    </row>
    <row r="118" spans="1:17" x14ac:dyDescent="0.2">
      <c r="A118" s="1519"/>
      <c r="B118" s="1522"/>
      <c r="C118" s="1525"/>
      <c r="D118" s="1434"/>
      <c r="E118" s="636"/>
      <c r="F118" s="635"/>
      <c r="G118" s="635"/>
      <c r="H118" s="635"/>
      <c r="I118" s="635"/>
      <c r="J118" s="635"/>
      <c r="K118" s="635"/>
      <c r="L118" s="635"/>
    </row>
    <row r="119" spans="1:17" x14ac:dyDescent="0.2">
      <c r="A119" s="1520"/>
      <c r="B119" s="1523"/>
      <c r="C119" s="1526"/>
      <c r="D119" s="1463"/>
      <c r="E119" s="645"/>
      <c r="F119" s="644"/>
      <c r="G119" s="644"/>
      <c r="H119" s="644"/>
      <c r="I119" s="644"/>
      <c r="J119" s="644"/>
      <c r="K119" s="644"/>
      <c r="L119" s="644"/>
    </row>
    <row r="120" spans="1:17" x14ac:dyDescent="0.2">
      <c r="A120" s="1494" t="s">
        <v>232</v>
      </c>
      <c r="B120" s="1521" t="s">
        <v>233</v>
      </c>
      <c r="C120" s="1524"/>
      <c r="D120" s="1433">
        <v>2</v>
      </c>
      <c r="E120" s="734" t="s">
        <v>234</v>
      </c>
      <c r="F120" s="719" t="s">
        <v>194</v>
      </c>
      <c r="G120" s="719"/>
      <c r="H120" s="719" t="s">
        <v>362</v>
      </c>
      <c r="I120" s="719"/>
      <c r="J120" s="719">
        <v>0.5</v>
      </c>
      <c r="K120" s="719">
        <v>0.5</v>
      </c>
      <c r="L120" s="835" t="s">
        <v>430</v>
      </c>
    </row>
    <row r="121" spans="1:17" x14ac:dyDescent="0.2">
      <c r="A121" s="1519"/>
      <c r="B121" s="1522"/>
      <c r="C121" s="1525"/>
      <c r="D121" s="1434"/>
      <c r="E121" s="735" t="s">
        <v>235</v>
      </c>
      <c r="F121" s="719"/>
      <c r="G121" s="656"/>
      <c r="H121" s="719"/>
      <c r="I121" s="656"/>
      <c r="J121" s="656"/>
      <c r="K121" s="656"/>
      <c r="L121" s="656"/>
    </row>
    <row r="122" spans="1:17" x14ac:dyDescent="0.2">
      <c r="A122" s="1519"/>
      <c r="B122" s="1522"/>
      <c r="C122" s="1525"/>
      <c r="D122" s="1434"/>
      <c r="E122" s="736" t="s">
        <v>236</v>
      </c>
      <c r="F122" s="719"/>
      <c r="G122" s="656"/>
      <c r="H122" s="719"/>
      <c r="I122" s="656"/>
      <c r="J122" s="656"/>
      <c r="K122" s="656"/>
      <c r="L122" s="656"/>
    </row>
    <row r="123" spans="1:17" x14ac:dyDescent="0.2">
      <c r="A123" s="1519"/>
      <c r="B123" s="1522"/>
      <c r="C123" s="1525"/>
      <c r="D123" s="1434"/>
      <c r="E123" s="657" t="s">
        <v>431</v>
      </c>
      <c r="F123" s="719"/>
      <c r="G123" s="656"/>
      <c r="H123" s="719"/>
      <c r="I123" s="656"/>
      <c r="J123" s="656"/>
      <c r="K123" s="656"/>
      <c r="L123" s="656"/>
    </row>
    <row r="124" spans="1:17" x14ac:dyDescent="0.2">
      <c r="A124" s="1520"/>
      <c r="B124" s="1523"/>
      <c r="C124" s="1526"/>
      <c r="D124" s="1463"/>
      <c r="E124" s="645"/>
      <c r="F124" s="644"/>
      <c r="G124" s="644"/>
      <c r="H124" s="644"/>
      <c r="I124" s="644"/>
      <c r="J124" s="644"/>
      <c r="K124" s="644"/>
      <c r="L124" s="644"/>
      <c r="M124" s="694"/>
      <c r="N124" s="694"/>
      <c r="O124" s="694"/>
      <c r="P124" s="694"/>
      <c r="Q124" s="694"/>
    </row>
    <row r="125" spans="1:17" x14ac:dyDescent="0.2">
      <c r="C125" s="610"/>
      <c r="D125" s="608"/>
    </row>
    <row r="126" spans="1:17" x14ac:dyDescent="0.2">
      <c r="C126" s="610"/>
      <c r="D126" s="608"/>
    </row>
    <row r="127" spans="1:17" x14ac:dyDescent="0.2">
      <c r="C127" s="610"/>
      <c r="D127" s="608"/>
    </row>
    <row r="128" spans="1:17" x14ac:dyDescent="0.2">
      <c r="D128" s="608"/>
    </row>
    <row r="130" spans="3:3" ht="11.25" customHeight="1" x14ac:dyDescent="0.2">
      <c r="C130" s="603"/>
    </row>
  </sheetData>
  <sheetProtection password="E82B" sheet="1" objects="1" scenarios="1"/>
  <protectedRanges>
    <protectedRange sqref="C3:D4 G3 C10 D115:L119 D18:D33 D120 E124:L124 D80:L82 D85 E18:L18 E123 D79:E79 G79:K79 C6:D7 E24:L32 F21:G21 G19:G20 G22 E23 G23:L23 E17 I19:L22" name="Range1_3"/>
    <protectedRange password="CDC0" sqref="G6" name="Range1_2_2"/>
    <protectedRange sqref="D17 D16:G16 I14:L16 F19:F20 F22:F23 D14:D15 F14:G15 F17:L17" name="Range1"/>
    <protectedRange sqref="D34:D44" name="Range1_2"/>
    <protectedRange sqref="D63:L69 D47:G62 I47:L62" name="Range1_4"/>
    <protectedRange sqref="D70:D78 E71:E78 F70:L78 F79 L79" name="Range1_5"/>
    <protectedRange sqref="D86:L108" name="Range1_6"/>
    <protectedRange sqref="D109:L114" name="Range1_7"/>
    <protectedRange sqref="E122" name="Range1_9"/>
    <protectedRange sqref="G122:G123 I122:L123" name="Range1_10"/>
    <protectedRange password="CDC0" sqref="G34:K34" name="Range1_1"/>
    <protectedRange password="CDC0" sqref="I35:K38" name="Range1_11"/>
    <protectedRange password="CDC0" sqref="E19" name="Range1_12"/>
    <protectedRange password="CDC0" sqref="E20:E22" name="Range1_13"/>
    <protectedRange password="CDC0" sqref="E40:E41" name="Range1_14"/>
    <protectedRange password="CDC0" sqref="E42" name="Range1_15"/>
    <protectedRange password="CDC0" sqref="E14" name="Range1_16"/>
    <protectedRange password="CDC0" sqref="E15" name="Range1_17"/>
  </protectedRanges>
  <mergeCells count="93">
    <mergeCell ref="A6:B6"/>
    <mergeCell ref="C6:D6"/>
    <mergeCell ref="A7:B7"/>
    <mergeCell ref="C7:D7"/>
    <mergeCell ref="A3:B3"/>
    <mergeCell ref="C3:D3"/>
    <mergeCell ref="A4:B4"/>
    <mergeCell ref="C4:D4"/>
    <mergeCell ref="A5:B5"/>
    <mergeCell ref="C5:D5"/>
    <mergeCell ref="F7:J7"/>
    <mergeCell ref="A9:B9"/>
    <mergeCell ref="C9:D9"/>
    <mergeCell ref="A10:B10"/>
    <mergeCell ref="C10:D10"/>
    <mergeCell ref="A8:B8"/>
    <mergeCell ref="C8:D8"/>
    <mergeCell ref="A12:B13"/>
    <mergeCell ref="C12:D12"/>
    <mergeCell ref="K12:K13"/>
    <mergeCell ref="L12:L13"/>
    <mergeCell ref="A14:A17"/>
    <mergeCell ref="B14:B17"/>
    <mergeCell ref="C14:C17"/>
    <mergeCell ref="D14:D17"/>
    <mergeCell ref="L14:L16"/>
    <mergeCell ref="E12:E13"/>
    <mergeCell ref="F12:F13"/>
    <mergeCell ref="G12:G13"/>
    <mergeCell ref="H12:H13"/>
    <mergeCell ref="I12:I13"/>
    <mergeCell ref="J12:J13"/>
    <mergeCell ref="G33:L33"/>
    <mergeCell ref="C35:C39"/>
    <mergeCell ref="D35:D39"/>
    <mergeCell ref="C40:C44"/>
    <mergeCell ref="D40:D44"/>
    <mergeCell ref="L40:L44"/>
    <mergeCell ref="A18:A32"/>
    <mergeCell ref="B18:B32"/>
    <mergeCell ref="C18:C32"/>
    <mergeCell ref="D18:D32"/>
    <mergeCell ref="A33:A44"/>
    <mergeCell ref="A45:B46"/>
    <mergeCell ref="C45:D45"/>
    <mergeCell ref="E45:E46"/>
    <mergeCell ref="F45:F46"/>
    <mergeCell ref="G45:G46"/>
    <mergeCell ref="H45:H46"/>
    <mergeCell ref="I45:I46"/>
    <mergeCell ref="J45:J46"/>
    <mergeCell ref="K45:K46"/>
    <mergeCell ref="L45:L46"/>
    <mergeCell ref="B47:B69"/>
    <mergeCell ref="C47:C69"/>
    <mergeCell ref="D47:D69"/>
    <mergeCell ref="A79:A82"/>
    <mergeCell ref="B79:B82"/>
    <mergeCell ref="C79:C82"/>
    <mergeCell ref="D79:D82"/>
    <mergeCell ref="A70:A78"/>
    <mergeCell ref="B70:B78"/>
    <mergeCell ref="C70:C78"/>
    <mergeCell ref="D70:D78"/>
    <mergeCell ref="A47:A69"/>
    <mergeCell ref="K83:K84"/>
    <mergeCell ref="L83:L84"/>
    <mergeCell ref="A85:B85"/>
    <mergeCell ref="G85:L85"/>
    <mergeCell ref="F83:F84"/>
    <mergeCell ref="G83:G84"/>
    <mergeCell ref="H83:H84"/>
    <mergeCell ref="I83:I84"/>
    <mergeCell ref="J83:J84"/>
    <mergeCell ref="A86:A108"/>
    <mergeCell ref="B86:B108"/>
    <mergeCell ref="C86:C108"/>
    <mergeCell ref="D86:D108"/>
    <mergeCell ref="E83:E84"/>
    <mergeCell ref="A83:B84"/>
    <mergeCell ref="C83:D83"/>
    <mergeCell ref="A120:A124"/>
    <mergeCell ref="B120:B124"/>
    <mergeCell ref="C120:C124"/>
    <mergeCell ref="D120:D124"/>
    <mergeCell ref="A109:A114"/>
    <mergeCell ref="B109:B114"/>
    <mergeCell ref="C109:C114"/>
    <mergeCell ref="D109:D114"/>
    <mergeCell ref="A115:A119"/>
    <mergeCell ref="B115:B119"/>
    <mergeCell ref="C115:C119"/>
    <mergeCell ref="D115:D119"/>
  </mergeCells>
  <hyperlinks>
    <hyperlink ref="K7" r:id="rId1"/>
  </hyperlinks>
  <pageMargins left="0.75" right="0.75" top="1" bottom="1" header="0.5" footer="0.5"/>
  <pageSetup paperSize="9" scale="76" fitToHeight="4" orientation="landscape" r:id="rId2"/>
  <headerFooter alignWithMargins="0">
    <oddHeader>&amp;CResidues Plan - Aquaculture Finfish&amp;RPage &amp;P of &amp;N</oddHeader>
  </headerFooter>
  <rowBreaks count="2" manualBreakCount="2">
    <brk id="44" max="16383" man="1"/>
    <brk id="82" max="1638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zoomScaleNormal="100" zoomScaleSheetLayoutView="100" workbookViewId="0">
      <selection activeCell="H8" sqref="H8"/>
    </sheetView>
  </sheetViews>
  <sheetFormatPr baseColWidth="10" defaultColWidth="9.140625" defaultRowHeight="11.25" x14ac:dyDescent="0.2"/>
  <cols>
    <col min="1" max="1" width="3.42578125" style="603" customWidth="1"/>
    <col min="2" max="2" width="23" style="603" customWidth="1"/>
    <col min="3" max="3" width="7" style="604" customWidth="1"/>
    <col min="4" max="4" width="6.85546875" style="603" customWidth="1"/>
    <col min="5" max="5" width="21.42578125" style="603" customWidth="1"/>
    <col min="6" max="6" width="14.28515625" style="603" customWidth="1"/>
    <col min="7" max="7" width="16.7109375" style="603" customWidth="1"/>
    <col min="8" max="8" width="17.140625" style="603" customWidth="1"/>
    <col min="9" max="9" width="13.42578125" style="603" customWidth="1"/>
    <col min="10" max="10" width="12.5703125" style="603" customWidth="1"/>
    <col min="11" max="11" width="14.42578125" style="603" customWidth="1"/>
    <col min="12" max="12" width="21.7109375" style="603" customWidth="1"/>
    <col min="13" max="16384" width="9.140625" style="603"/>
  </cols>
  <sheetData>
    <row r="1" spans="1:12" ht="12.75" x14ac:dyDescent="0.2">
      <c r="A1" s="702" t="s">
        <v>0</v>
      </c>
      <c r="B1" s="701"/>
    </row>
    <row r="2" spans="1:12" x14ac:dyDescent="0.2">
      <c r="A2" s="701"/>
      <c r="B2" s="701"/>
    </row>
    <row r="3" spans="1:12" ht="12.75" customHeight="1" x14ac:dyDescent="0.2">
      <c r="A3" s="1435" t="s">
        <v>1</v>
      </c>
      <c r="B3" s="1436"/>
      <c r="C3" s="1577" t="s">
        <v>2</v>
      </c>
      <c r="D3" s="1583"/>
      <c r="E3" s="1578"/>
      <c r="G3" s="700" t="s">
        <v>3</v>
      </c>
      <c r="H3" s="737">
        <v>44621</v>
      </c>
    </row>
    <row r="4" spans="1:12" ht="12.75" customHeight="1" x14ac:dyDescent="0.2">
      <c r="A4" s="1437" t="s">
        <v>4</v>
      </c>
      <c r="B4" s="1438"/>
      <c r="C4" s="1584">
        <v>2022</v>
      </c>
      <c r="D4" s="1585"/>
      <c r="E4" s="691"/>
      <c r="F4" s="694"/>
      <c r="G4" s="694"/>
    </row>
    <row r="5" spans="1:12" ht="27" customHeight="1" thickBot="1" x14ac:dyDescent="0.25">
      <c r="A5" s="1435" t="s">
        <v>5</v>
      </c>
      <c r="B5" s="1436"/>
      <c r="C5" s="1586" t="s">
        <v>432</v>
      </c>
      <c r="D5" s="1587"/>
      <c r="E5" s="1588" t="s">
        <v>433</v>
      </c>
      <c r="F5" s="1589"/>
      <c r="G5" s="1589"/>
      <c r="H5" s="1589"/>
      <c r="I5" s="1589"/>
      <c r="J5" s="1589"/>
      <c r="K5" s="1589"/>
      <c r="L5" s="1589"/>
    </row>
    <row r="6" spans="1:12" ht="42" customHeight="1" thickBot="1" x14ac:dyDescent="0.25">
      <c r="A6" s="1444" t="s">
        <v>136</v>
      </c>
      <c r="B6" s="1445"/>
      <c r="C6" s="1449">
        <v>6.65</v>
      </c>
      <c r="D6" s="1450"/>
      <c r="E6" s="691"/>
      <c r="F6" s="705" t="s">
        <v>137</v>
      </c>
      <c r="G6" s="689">
        <v>1.9259999999999999</v>
      </c>
    </row>
    <row r="7" spans="1:12" ht="52.5" customHeight="1" thickBot="1" x14ac:dyDescent="0.25">
      <c r="A7" s="1444" t="s">
        <v>138</v>
      </c>
      <c r="B7" s="1590"/>
      <c r="C7" s="1591">
        <v>6.65</v>
      </c>
      <c r="D7" s="1592"/>
      <c r="E7" s="706"/>
      <c r="F7" s="1456" t="s">
        <v>434</v>
      </c>
      <c r="G7" s="1457"/>
      <c r="H7" s="1457"/>
      <c r="I7" s="1457"/>
      <c r="J7" s="1458"/>
      <c r="K7" s="688" t="str">
        <f>[2]Bovine!$K$7</f>
        <v>Sampling levels and frequencies</v>
      </c>
    </row>
    <row r="8" spans="1:12" ht="20.100000000000001" customHeight="1" thickBot="1" x14ac:dyDescent="0.25">
      <c r="A8" s="1444" t="s">
        <v>192</v>
      </c>
      <c r="B8" s="1436"/>
      <c r="C8" s="1581" t="s">
        <v>10</v>
      </c>
      <c r="D8" s="1582"/>
      <c r="E8" s="687" t="s">
        <v>11</v>
      </c>
      <c r="F8" s="707" t="s">
        <v>12</v>
      </c>
    </row>
    <row r="9" spans="1:12" ht="14.25" customHeight="1" thickBot="1" x14ac:dyDescent="0.25">
      <c r="A9" s="1444" t="s">
        <v>13</v>
      </c>
      <c r="B9" s="1445"/>
      <c r="C9" s="1499">
        <f>C7*1%</f>
        <v>6.6500000000000004E-2</v>
      </c>
      <c r="D9" s="1500"/>
      <c r="E9" s="685"/>
      <c r="F9" s="684"/>
    </row>
    <row r="10" spans="1:12" ht="14.25" customHeight="1" thickBot="1" x14ac:dyDescent="0.25">
      <c r="A10" s="1444" t="s">
        <v>14</v>
      </c>
      <c r="B10" s="1445"/>
      <c r="C10" s="1571"/>
      <c r="D10" s="1572"/>
      <c r="E10" s="683"/>
      <c r="F10" s="682"/>
    </row>
    <row r="11" spans="1:12" ht="9.75" customHeight="1" x14ac:dyDescent="0.2">
      <c r="B11" s="681"/>
      <c r="C11" s="680"/>
      <c r="D11" s="608"/>
      <c r="E11" s="679"/>
      <c r="F11" s="679"/>
    </row>
    <row r="12" spans="1:12" ht="26.25" customHeight="1" x14ac:dyDescent="0.2">
      <c r="A12" s="1503" t="s">
        <v>15</v>
      </c>
      <c r="B12" s="1504"/>
      <c r="C12" s="1429" t="s">
        <v>390</v>
      </c>
      <c r="D12" s="1507"/>
      <c r="E12" s="1427" t="s">
        <v>16</v>
      </c>
      <c r="F12" s="1427" t="s">
        <v>17</v>
      </c>
      <c r="G12" s="1427" t="s">
        <v>18</v>
      </c>
      <c r="H12" s="1427" t="s">
        <v>19</v>
      </c>
      <c r="I12" s="1427" t="s">
        <v>388</v>
      </c>
      <c r="J12" s="1427" t="s">
        <v>21</v>
      </c>
      <c r="K12" s="1427" t="s">
        <v>22</v>
      </c>
      <c r="L12" s="1466" t="s">
        <v>131</v>
      </c>
    </row>
    <row r="13" spans="1:12" ht="20.25" customHeight="1" x14ac:dyDescent="0.2">
      <c r="A13" s="1505"/>
      <c r="B13" s="1506"/>
      <c r="C13" s="678" t="s">
        <v>27</v>
      </c>
      <c r="D13" s="628" t="s">
        <v>14</v>
      </c>
      <c r="E13" s="1428"/>
      <c r="F13" s="1468"/>
      <c r="G13" s="1428"/>
      <c r="H13" s="1428"/>
      <c r="I13" s="1428"/>
      <c r="J13" s="1428"/>
      <c r="K13" s="1428"/>
      <c r="L13" s="1467"/>
    </row>
    <row r="14" spans="1:12" ht="19.5" customHeight="1" x14ac:dyDescent="0.2">
      <c r="A14" s="1494" t="s">
        <v>57</v>
      </c>
      <c r="B14" s="677" t="s">
        <v>139</v>
      </c>
      <c r="C14" s="676">
        <f>IF(C9*0.33&lt;1, 1, C9*0.33)</f>
        <v>1</v>
      </c>
      <c r="D14" s="675"/>
      <c r="E14" s="625"/>
      <c r="F14" s="712"/>
      <c r="G14" s="1534"/>
      <c r="H14" s="1534"/>
      <c r="I14" s="1534"/>
      <c r="J14" s="1534"/>
      <c r="K14" s="1534"/>
      <c r="L14" s="1535"/>
    </row>
    <row r="15" spans="1:12" ht="9.75" customHeight="1" x14ac:dyDescent="0.2">
      <c r="A15" s="1495"/>
      <c r="B15" s="674" t="s">
        <v>132</v>
      </c>
      <c r="C15" s="713"/>
      <c r="D15" s="672"/>
      <c r="E15" s="671"/>
      <c r="F15" s="738"/>
      <c r="G15" s="738"/>
      <c r="H15" s="738"/>
      <c r="I15" s="738"/>
      <c r="J15" s="738"/>
      <c r="K15" s="738"/>
      <c r="L15" s="738"/>
    </row>
    <row r="16" spans="1:12" ht="9.75" customHeight="1" x14ac:dyDescent="0.2">
      <c r="A16" s="1495"/>
      <c r="B16" s="668" t="s">
        <v>196</v>
      </c>
      <c r="C16" s="1559"/>
      <c r="D16" s="1433"/>
      <c r="E16" s="667"/>
      <c r="F16" s="642"/>
      <c r="G16" s="642"/>
      <c r="H16" s="642"/>
      <c r="I16" s="642"/>
      <c r="J16" s="642"/>
      <c r="K16" s="642"/>
      <c r="L16" s="642"/>
    </row>
    <row r="17" spans="1:12" ht="9.75" customHeight="1" x14ac:dyDescent="0.2">
      <c r="A17" s="1495"/>
      <c r="B17" s="666" t="s">
        <v>197</v>
      </c>
      <c r="C17" s="1594"/>
      <c r="D17" s="1434"/>
      <c r="E17" s="638"/>
      <c r="F17" s="637"/>
      <c r="G17" s="637"/>
      <c r="H17" s="637"/>
      <c r="I17" s="637"/>
      <c r="J17" s="637"/>
      <c r="K17" s="637"/>
      <c r="L17" s="637"/>
    </row>
    <row r="18" spans="1:12" ht="9.75" customHeight="1" x14ac:dyDescent="0.2">
      <c r="A18" s="1495"/>
      <c r="B18" s="666" t="s">
        <v>198</v>
      </c>
      <c r="C18" s="1594"/>
      <c r="D18" s="1434"/>
      <c r="E18" s="634"/>
      <c r="F18" s="633"/>
      <c r="G18" s="633"/>
      <c r="H18" s="633"/>
      <c r="I18" s="633"/>
      <c r="J18" s="633"/>
      <c r="K18" s="633"/>
      <c r="L18" s="633"/>
    </row>
    <row r="19" spans="1:12" ht="9.75" customHeight="1" x14ac:dyDescent="0.2">
      <c r="A19" s="1495"/>
      <c r="B19" s="666" t="s">
        <v>199</v>
      </c>
      <c r="C19" s="1594"/>
      <c r="D19" s="1434"/>
      <c r="E19" s="655"/>
      <c r="F19" s="654"/>
      <c r="G19" s="654"/>
      <c r="H19" s="654"/>
      <c r="I19" s="654"/>
      <c r="J19" s="654"/>
      <c r="K19" s="654"/>
      <c r="L19" s="654"/>
    </row>
    <row r="20" spans="1:12" ht="9.75" customHeight="1" x14ac:dyDescent="0.2">
      <c r="A20" s="1495"/>
      <c r="B20" s="665" t="s">
        <v>200</v>
      </c>
      <c r="C20" s="1595"/>
      <c r="D20" s="1463"/>
      <c r="E20" s="664"/>
      <c r="F20" s="663"/>
      <c r="G20" s="663"/>
      <c r="H20" s="663"/>
      <c r="I20" s="663"/>
      <c r="J20" s="663"/>
      <c r="K20" s="663"/>
      <c r="L20" s="663"/>
    </row>
    <row r="21" spans="1:12" ht="9.75" customHeight="1" x14ac:dyDescent="0.2">
      <c r="A21" s="1495"/>
      <c r="B21" s="723" t="s">
        <v>133</v>
      </c>
      <c r="C21" s="1560"/>
      <c r="D21" s="1434"/>
      <c r="E21" s="667"/>
      <c r="F21" s="642"/>
      <c r="G21" s="642"/>
      <c r="H21" s="642"/>
      <c r="I21" s="642"/>
      <c r="J21" s="642"/>
      <c r="K21" s="642"/>
      <c r="L21" s="642"/>
    </row>
    <row r="22" spans="1:12" ht="9.75" customHeight="1" x14ac:dyDescent="0.2">
      <c r="A22" s="1495"/>
      <c r="B22" s="723"/>
      <c r="C22" s="1560"/>
      <c r="D22" s="1434"/>
      <c r="E22" s="636"/>
      <c r="F22" s="635"/>
      <c r="G22" s="635"/>
      <c r="H22" s="635"/>
      <c r="I22" s="635"/>
      <c r="J22" s="635"/>
      <c r="K22" s="635"/>
      <c r="L22" s="635"/>
    </row>
    <row r="23" spans="1:12" ht="9.75" customHeight="1" x14ac:dyDescent="0.2">
      <c r="A23" s="1495"/>
      <c r="B23" s="723"/>
      <c r="C23" s="1560"/>
      <c r="D23" s="1434"/>
      <c r="E23" s="634"/>
      <c r="F23" s="633"/>
      <c r="G23" s="633"/>
      <c r="H23" s="633"/>
      <c r="I23" s="633"/>
      <c r="J23" s="633"/>
      <c r="K23" s="633"/>
      <c r="L23" s="633"/>
    </row>
    <row r="24" spans="1:12" ht="9.75" customHeight="1" x14ac:dyDescent="0.2">
      <c r="A24" s="1495"/>
      <c r="B24" s="723"/>
      <c r="C24" s="1560"/>
      <c r="D24" s="1434"/>
      <c r="E24" s="655"/>
      <c r="F24" s="654"/>
      <c r="G24" s="654"/>
      <c r="H24" s="654"/>
      <c r="I24" s="654"/>
      <c r="J24" s="654"/>
      <c r="K24" s="654"/>
      <c r="L24" s="654"/>
    </row>
    <row r="25" spans="1:12" ht="9.75" customHeight="1" x14ac:dyDescent="0.2">
      <c r="A25" s="1593"/>
      <c r="B25" s="724"/>
      <c r="C25" s="1561"/>
      <c r="D25" s="1463"/>
      <c r="E25" s="664"/>
      <c r="F25" s="663"/>
      <c r="G25" s="663"/>
      <c r="H25" s="663"/>
      <c r="I25" s="663"/>
      <c r="J25" s="663"/>
      <c r="K25" s="663"/>
      <c r="L25" s="663"/>
    </row>
    <row r="26" spans="1:12" ht="24.75" customHeight="1" x14ac:dyDescent="0.2">
      <c r="A26" s="1503" t="s">
        <v>15</v>
      </c>
      <c r="B26" s="1504"/>
      <c r="C26" s="1429" t="s">
        <v>9</v>
      </c>
      <c r="D26" s="1430"/>
      <c r="E26" s="1427" t="s">
        <v>16</v>
      </c>
      <c r="F26" s="1427" t="s">
        <v>17</v>
      </c>
      <c r="G26" s="1427" t="s">
        <v>18</v>
      </c>
      <c r="H26" s="1427" t="s">
        <v>19</v>
      </c>
      <c r="I26" s="1427" t="s">
        <v>388</v>
      </c>
      <c r="J26" s="1427" t="s">
        <v>21</v>
      </c>
      <c r="K26" s="1427" t="s">
        <v>22</v>
      </c>
      <c r="L26" s="1466" t="s">
        <v>131</v>
      </c>
    </row>
    <row r="27" spans="1:12" ht="22.5" customHeight="1" x14ac:dyDescent="0.2">
      <c r="A27" s="1505"/>
      <c r="B27" s="1506"/>
      <c r="C27" s="725" t="s">
        <v>27</v>
      </c>
      <c r="D27" s="628" t="s">
        <v>14</v>
      </c>
      <c r="E27" s="1428"/>
      <c r="F27" s="1468"/>
      <c r="G27" s="1428"/>
      <c r="H27" s="1428"/>
      <c r="I27" s="1428"/>
      <c r="J27" s="1428"/>
      <c r="K27" s="1428"/>
      <c r="L27" s="1467"/>
    </row>
    <row r="28" spans="1:12" ht="9.75" customHeight="1" x14ac:dyDescent="0.2">
      <c r="A28" s="1550" t="s">
        <v>68</v>
      </c>
      <c r="B28" s="1596" t="s">
        <v>69</v>
      </c>
      <c r="C28" s="1511">
        <f>IF(C9*0.67*0.5&lt;1, 1, C9*0.67*0.5)</f>
        <v>1</v>
      </c>
      <c r="D28" s="1513"/>
      <c r="E28" s="662"/>
      <c r="F28" s="661"/>
      <c r="G28" s="661"/>
      <c r="H28" s="661"/>
      <c r="I28" s="661"/>
      <c r="J28" s="661"/>
      <c r="K28" s="661"/>
      <c r="L28" s="661"/>
    </row>
    <row r="29" spans="1:12" ht="9.75" customHeight="1" x14ac:dyDescent="0.2">
      <c r="A29" s="1551"/>
      <c r="B29" s="1597"/>
      <c r="C29" s="1512"/>
      <c r="D29" s="1434"/>
      <c r="E29" s="636"/>
      <c r="F29" s="635"/>
      <c r="G29" s="635"/>
      <c r="H29" s="635"/>
      <c r="I29" s="635"/>
      <c r="J29" s="635"/>
      <c r="K29" s="635"/>
      <c r="L29" s="635"/>
    </row>
    <row r="30" spans="1:12" ht="9.75" customHeight="1" x14ac:dyDescent="0.2">
      <c r="A30" s="1551"/>
      <c r="B30" s="1597"/>
      <c r="C30" s="1512"/>
      <c r="D30" s="1434"/>
      <c r="E30" s="636"/>
      <c r="F30" s="635"/>
      <c r="G30" s="635"/>
      <c r="H30" s="635"/>
      <c r="I30" s="635"/>
      <c r="J30" s="635"/>
      <c r="K30" s="635"/>
      <c r="L30" s="635"/>
    </row>
    <row r="31" spans="1:12" ht="9.75" customHeight="1" x14ac:dyDescent="0.2">
      <c r="A31" s="1551"/>
      <c r="B31" s="1597"/>
      <c r="C31" s="1512"/>
      <c r="D31" s="1434"/>
      <c r="E31" s="636"/>
      <c r="F31" s="635"/>
      <c r="G31" s="635"/>
      <c r="H31" s="635"/>
      <c r="I31" s="635"/>
      <c r="J31" s="635"/>
      <c r="K31" s="635"/>
      <c r="L31" s="635"/>
    </row>
    <row r="32" spans="1:12" ht="9.75" customHeight="1" x14ac:dyDescent="0.2">
      <c r="A32" s="1551"/>
      <c r="B32" s="1597"/>
      <c r="C32" s="1512"/>
      <c r="D32" s="1434"/>
      <c r="E32" s="634"/>
      <c r="F32" s="633"/>
      <c r="G32" s="633"/>
      <c r="H32" s="633"/>
      <c r="I32" s="633"/>
      <c r="J32" s="633"/>
      <c r="K32" s="633"/>
      <c r="L32" s="633"/>
    </row>
    <row r="33" spans="1:12" ht="9.75" customHeight="1" x14ac:dyDescent="0.2">
      <c r="A33" s="1551"/>
      <c r="B33" s="1597"/>
      <c r="C33" s="1512"/>
      <c r="D33" s="1434"/>
      <c r="E33" s="636"/>
      <c r="F33" s="635"/>
      <c r="G33" s="635"/>
      <c r="H33" s="635"/>
      <c r="I33" s="635"/>
      <c r="J33" s="635"/>
      <c r="K33" s="635"/>
      <c r="L33" s="635"/>
    </row>
    <row r="34" spans="1:12" ht="9.75" customHeight="1" x14ac:dyDescent="0.2">
      <c r="A34" s="1551"/>
      <c r="B34" s="1597"/>
      <c r="C34" s="1512"/>
      <c r="D34" s="1434"/>
      <c r="E34" s="638"/>
      <c r="F34" s="637"/>
      <c r="G34" s="637"/>
      <c r="H34" s="637"/>
      <c r="I34" s="637"/>
      <c r="J34" s="637"/>
      <c r="K34" s="637"/>
      <c r="L34" s="637"/>
    </row>
    <row r="35" spans="1:12" ht="9.75" customHeight="1" x14ac:dyDescent="0.2">
      <c r="A35" s="1551"/>
      <c r="B35" s="1597"/>
      <c r="C35" s="1512"/>
      <c r="D35" s="1434"/>
      <c r="E35" s="634"/>
      <c r="F35" s="633"/>
      <c r="G35" s="633"/>
      <c r="H35" s="633"/>
      <c r="I35" s="633"/>
      <c r="J35" s="633"/>
      <c r="K35" s="633"/>
      <c r="L35" s="633"/>
    </row>
    <row r="36" spans="1:12" ht="9.75" customHeight="1" x14ac:dyDescent="0.2">
      <c r="A36" s="1551"/>
      <c r="B36" s="1597"/>
      <c r="C36" s="1512"/>
      <c r="D36" s="1434"/>
      <c r="E36" s="636"/>
      <c r="F36" s="635"/>
      <c r="G36" s="635"/>
      <c r="H36" s="635"/>
      <c r="I36" s="635"/>
      <c r="J36" s="635"/>
      <c r="K36" s="635"/>
      <c r="L36" s="635"/>
    </row>
    <row r="37" spans="1:12" ht="9.75" customHeight="1" x14ac:dyDescent="0.2">
      <c r="A37" s="1551"/>
      <c r="B37" s="1597"/>
      <c r="C37" s="1512"/>
      <c r="D37" s="1434"/>
      <c r="E37" s="655"/>
      <c r="F37" s="654"/>
      <c r="G37" s="654"/>
      <c r="H37" s="654"/>
      <c r="I37" s="654"/>
      <c r="J37" s="654"/>
      <c r="K37" s="654"/>
      <c r="L37" s="654"/>
    </row>
    <row r="38" spans="1:12" ht="9.75" customHeight="1" x14ac:dyDescent="0.2">
      <c r="A38" s="1551"/>
      <c r="B38" s="1597"/>
      <c r="C38" s="1512"/>
      <c r="D38" s="1434"/>
      <c r="E38" s="655"/>
      <c r="F38" s="654"/>
      <c r="G38" s="654"/>
      <c r="H38" s="654"/>
      <c r="I38" s="654"/>
      <c r="J38" s="654"/>
      <c r="K38" s="654"/>
      <c r="L38" s="654"/>
    </row>
    <row r="39" spans="1:12" ht="9.75" customHeight="1" x14ac:dyDescent="0.2">
      <c r="A39" s="1551"/>
      <c r="B39" s="1597"/>
      <c r="C39" s="1512"/>
      <c r="D39" s="1434"/>
      <c r="E39" s="636"/>
      <c r="F39" s="635"/>
      <c r="G39" s="635"/>
      <c r="H39" s="635"/>
      <c r="I39" s="635"/>
      <c r="J39" s="635"/>
      <c r="K39" s="635"/>
      <c r="L39" s="635"/>
    </row>
    <row r="40" spans="1:12" ht="9.75" customHeight="1" x14ac:dyDescent="0.2">
      <c r="A40" s="1551"/>
      <c r="B40" s="1597"/>
      <c r="C40" s="1512"/>
      <c r="D40" s="1434"/>
      <c r="E40" s="634"/>
      <c r="F40" s="633"/>
      <c r="G40" s="633"/>
      <c r="H40" s="633"/>
      <c r="I40" s="633"/>
      <c r="J40" s="633"/>
      <c r="K40" s="633"/>
      <c r="L40" s="633"/>
    </row>
    <row r="41" spans="1:12" ht="9.75" customHeight="1" x14ac:dyDescent="0.2">
      <c r="A41" s="1551"/>
      <c r="B41" s="1597"/>
      <c r="C41" s="1512"/>
      <c r="D41" s="1434"/>
      <c r="E41" s="636"/>
      <c r="F41" s="635"/>
      <c r="G41" s="635"/>
      <c r="H41" s="635"/>
      <c r="I41" s="635"/>
      <c r="J41" s="635"/>
      <c r="K41" s="635"/>
      <c r="L41" s="635"/>
    </row>
    <row r="42" spans="1:12" ht="9.75" customHeight="1" x14ac:dyDescent="0.2">
      <c r="A42" s="1551"/>
      <c r="B42" s="1597"/>
      <c r="C42" s="1512"/>
      <c r="D42" s="1434"/>
      <c r="E42" s="636"/>
      <c r="F42" s="635"/>
      <c r="G42" s="635"/>
      <c r="H42" s="635"/>
      <c r="I42" s="635"/>
      <c r="J42" s="635"/>
      <c r="K42" s="635"/>
      <c r="L42" s="635"/>
    </row>
    <row r="43" spans="1:12" ht="9.75" customHeight="1" x14ac:dyDescent="0.2">
      <c r="A43" s="1551"/>
      <c r="B43" s="1597"/>
      <c r="C43" s="1512"/>
      <c r="D43" s="1434"/>
      <c r="E43" s="636"/>
      <c r="F43" s="635"/>
      <c r="G43" s="635"/>
      <c r="H43" s="635"/>
      <c r="I43" s="635"/>
      <c r="J43" s="635"/>
      <c r="K43" s="635"/>
      <c r="L43" s="635"/>
    </row>
    <row r="44" spans="1:12" ht="9.75" customHeight="1" x14ac:dyDescent="0.2">
      <c r="A44" s="1551"/>
      <c r="B44" s="1597"/>
      <c r="C44" s="1512"/>
      <c r="D44" s="1434"/>
      <c r="E44" s="655"/>
      <c r="F44" s="654"/>
      <c r="G44" s="654"/>
      <c r="H44" s="654"/>
      <c r="I44" s="654"/>
      <c r="J44" s="654"/>
      <c r="K44" s="654"/>
      <c r="L44" s="654"/>
    </row>
    <row r="45" spans="1:12" ht="9.75" customHeight="1" x14ac:dyDescent="0.2">
      <c r="A45" s="1551"/>
      <c r="B45" s="1597"/>
      <c r="C45" s="1512"/>
      <c r="D45" s="1434"/>
      <c r="E45" s="655"/>
      <c r="F45" s="654"/>
      <c r="G45" s="654"/>
      <c r="H45" s="654"/>
      <c r="I45" s="654"/>
      <c r="J45" s="654"/>
      <c r="K45" s="654"/>
      <c r="L45" s="654"/>
    </row>
    <row r="46" spans="1:12" ht="9.75" customHeight="1" x14ac:dyDescent="0.2">
      <c r="A46" s="1551"/>
      <c r="B46" s="1597"/>
      <c r="C46" s="1512"/>
      <c r="D46" s="1434"/>
      <c r="E46" s="655"/>
      <c r="F46" s="654"/>
      <c r="G46" s="654"/>
      <c r="H46" s="654"/>
      <c r="I46" s="654"/>
      <c r="J46" s="654"/>
      <c r="K46" s="654"/>
      <c r="L46" s="654"/>
    </row>
    <row r="47" spans="1:12" ht="9.75" customHeight="1" x14ac:dyDescent="0.2">
      <c r="A47" s="1551"/>
      <c r="B47" s="1597"/>
      <c r="C47" s="1512"/>
      <c r="D47" s="1434"/>
      <c r="E47" s="655"/>
      <c r="F47" s="654"/>
      <c r="G47" s="654"/>
      <c r="H47" s="654"/>
      <c r="I47" s="654"/>
      <c r="J47" s="654"/>
      <c r="K47" s="654"/>
      <c r="L47" s="654"/>
    </row>
    <row r="48" spans="1:12" ht="9.75" customHeight="1" x14ac:dyDescent="0.2">
      <c r="A48" s="1551"/>
      <c r="B48" s="1597"/>
      <c r="C48" s="1512"/>
      <c r="D48" s="1434"/>
      <c r="E48" s="655"/>
      <c r="F48" s="654"/>
      <c r="G48" s="654"/>
      <c r="H48" s="654"/>
      <c r="I48" s="654"/>
      <c r="J48" s="654"/>
      <c r="K48" s="654"/>
      <c r="L48" s="654"/>
    </row>
    <row r="49" spans="1:12" ht="9.75" customHeight="1" x14ac:dyDescent="0.2">
      <c r="A49" s="1551"/>
      <c r="B49" s="1597"/>
      <c r="C49" s="1512"/>
      <c r="D49" s="1434"/>
      <c r="E49" s="655"/>
      <c r="F49" s="654"/>
      <c r="G49" s="654"/>
      <c r="H49" s="654"/>
      <c r="I49" s="654"/>
      <c r="J49" s="654"/>
      <c r="K49" s="654"/>
      <c r="L49" s="654"/>
    </row>
    <row r="50" spans="1:12" ht="9.75" customHeight="1" x14ac:dyDescent="0.2">
      <c r="A50" s="1551"/>
      <c r="B50" s="1597"/>
      <c r="C50" s="1512"/>
      <c r="D50" s="1434"/>
      <c r="E50" s="655"/>
      <c r="F50" s="654"/>
      <c r="G50" s="654"/>
      <c r="H50" s="654"/>
      <c r="I50" s="654"/>
      <c r="J50" s="654"/>
      <c r="K50" s="654"/>
      <c r="L50" s="654"/>
    </row>
    <row r="51" spans="1:12" ht="9.75" customHeight="1" x14ac:dyDescent="0.2">
      <c r="A51" s="1552"/>
      <c r="B51" s="1598"/>
      <c r="C51" s="1536"/>
      <c r="D51" s="1463"/>
      <c r="E51" s="664"/>
      <c r="F51" s="663"/>
      <c r="G51" s="663"/>
      <c r="H51" s="663"/>
      <c r="I51" s="663"/>
      <c r="J51" s="663"/>
      <c r="K51" s="663"/>
      <c r="L51" s="663"/>
    </row>
    <row r="52" spans="1:12" ht="9.75" customHeight="1" x14ac:dyDescent="0.2">
      <c r="A52" s="1494" t="s">
        <v>73</v>
      </c>
      <c r="B52" s="1521" t="s">
        <v>74</v>
      </c>
      <c r="C52" s="1599">
        <f>IF(C9*0.67*0.2&lt;1, 1, C9*0.67*0.2)</f>
        <v>1</v>
      </c>
      <c r="D52" s="1433"/>
      <c r="E52" s="638"/>
      <c r="F52" s="637"/>
      <c r="G52" s="637"/>
      <c r="H52" s="637"/>
      <c r="I52" s="637"/>
      <c r="J52" s="637"/>
      <c r="K52" s="637"/>
      <c r="L52" s="637"/>
    </row>
    <row r="53" spans="1:12" ht="9.75" customHeight="1" x14ac:dyDescent="0.2">
      <c r="A53" s="1519"/>
      <c r="B53" s="1522"/>
      <c r="C53" s="1599"/>
      <c r="D53" s="1434"/>
      <c r="E53" s="638"/>
      <c r="F53" s="637"/>
      <c r="G53" s="637"/>
      <c r="H53" s="637"/>
      <c r="I53" s="637"/>
      <c r="J53" s="637"/>
      <c r="K53" s="637"/>
      <c r="L53" s="637"/>
    </row>
    <row r="54" spans="1:12" ht="9.75" customHeight="1" x14ac:dyDescent="0.2">
      <c r="A54" s="1519"/>
      <c r="B54" s="1522"/>
      <c r="C54" s="1599"/>
      <c r="D54" s="1434"/>
      <c r="E54" s="638"/>
      <c r="F54" s="637"/>
      <c r="G54" s="637"/>
      <c r="H54" s="637"/>
      <c r="I54" s="637"/>
      <c r="J54" s="637"/>
      <c r="K54" s="637"/>
      <c r="L54" s="637"/>
    </row>
    <row r="55" spans="1:12" ht="9.75" customHeight="1" x14ac:dyDescent="0.2">
      <c r="A55" s="1519"/>
      <c r="B55" s="1522"/>
      <c r="C55" s="1599"/>
      <c r="D55" s="1434"/>
      <c r="E55" s="638"/>
      <c r="F55" s="637"/>
      <c r="G55" s="637"/>
      <c r="H55" s="637"/>
      <c r="I55" s="637"/>
      <c r="J55" s="637"/>
      <c r="K55" s="637"/>
      <c r="L55" s="637"/>
    </row>
    <row r="56" spans="1:12" ht="9.75" customHeight="1" x14ac:dyDescent="0.2">
      <c r="A56" s="1519"/>
      <c r="B56" s="1522"/>
      <c r="C56" s="1599"/>
      <c r="D56" s="1434"/>
      <c r="E56" s="638"/>
      <c r="F56" s="637"/>
      <c r="G56" s="637"/>
      <c r="H56" s="637"/>
      <c r="I56" s="637"/>
      <c r="J56" s="637"/>
      <c r="K56" s="637"/>
      <c r="L56" s="637"/>
    </row>
    <row r="57" spans="1:12" ht="9.75" customHeight="1" x14ac:dyDescent="0.2">
      <c r="A57" s="1519"/>
      <c r="B57" s="1522"/>
      <c r="C57" s="1599"/>
      <c r="D57" s="1434"/>
      <c r="E57" s="638"/>
      <c r="F57" s="637"/>
      <c r="G57" s="637"/>
      <c r="H57" s="637"/>
      <c r="I57" s="637"/>
      <c r="J57" s="637"/>
      <c r="K57" s="637"/>
      <c r="L57" s="637"/>
    </row>
    <row r="58" spans="1:12" ht="9.75" customHeight="1" x14ac:dyDescent="0.2">
      <c r="A58" s="1519"/>
      <c r="B58" s="1522"/>
      <c r="C58" s="1599"/>
      <c r="D58" s="1434"/>
      <c r="E58" s="636"/>
      <c r="F58" s="635"/>
      <c r="G58" s="635"/>
      <c r="H58" s="635"/>
      <c r="I58" s="635"/>
      <c r="J58" s="635"/>
      <c r="K58" s="635"/>
      <c r="L58" s="635"/>
    </row>
    <row r="59" spans="1:12" ht="9.75" customHeight="1" x14ac:dyDescent="0.2">
      <c r="A59" s="1519"/>
      <c r="B59" s="1522"/>
      <c r="C59" s="1599"/>
      <c r="D59" s="1434"/>
      <c r="E59" s="636"/>
      <c r="F59" s="635"/>
      <c r="G59" s="635"/>
      <c r="H59" s="635"/>
      <c r="I59" s="635"/>
      <c r="J59" s="635"/>
      <c r="K59" s="635"/>
      <c r="L59" s="635"/>
    </row>
    <row r="60" spans="1:12" ht="9.75" customHeight="1" x14ac:dyDescent="0.2">
      <c r="A60" s="1520"/>
      <c r="B60" s="1523"/>
      <c r="C60" s="1600"/>
      <c r="D60" s="1463"/>
      <c r="E60" s="645"/>
      <c r="F60" s="644"/>
      <c r="G60" s="644"/>
      <c r="H60" s="644"/>
      <c r="I60" s="644"/>
      <c r="J60" s="644"/>
      <c r="K60" s="644"/>
      <c r="L60" s="644"/>
    </row>
    <row r="61" spans="1:12" ht="9.75" customHeight="1" x14ac:dyDescent="0.2">
      <c r="A61" s="1537" t="s">
        <v>90</v>
      </c>
      <c r="B61" s="1540" t="s">
        <v>91</v>
      </c>
      <c r="C61" s="1543"/>
      <c r="D61" s="1433"/>
      <c r="E61" s="618"/>
      <c r="F61" s="617"/>
      <c r="G61" s="617"/>
      <c r="H61" s="617"/>
      <c r="I61" s="617"/>
      <c r="J61" s="617"/>
      <c r="K61" s="617"/>
      <c r="L61" s="617"/>
    </row>
    <row r="62" spans="1:12" ht="9.75" customHeight="1" x14ac:dyDescent="0.2">
      <c r="A62" s="1538"/>
      <c r="B62" s="1541"/>
      <c r="C62" s="1544"/>
      <c r="D62" s="1434"/>
      <c r="E62" s="614"/>
      <c r="F62" s="613"/>
      <c r="G62" s="613"/>
      <c r="H62" s="613"/>
      <c r="I62" s="613"/>
      <c r="J62" s="613"/>
      <c r="K62" s="613"/>
      <c r="L62" s="613"/>
    </row>
    <row r="63" spans="1:12" ht="9.75" customHeight="1" x14ac:dyDescent="0.2">
      <c r="A63" s="1538"/>
      <c r="B63" s="1541"/>
      <c r="C63" s="1544"/>
      <c r="D63" s="1434"/>
      <c r="E63" s="614"/>
      <c r="F63" s="613"/>
      <c r="G63" s="613"/>
      <c r="H63" s="613"/>
      <c r="I63" s="613"/>
      <c r="J63" s="613"/>
      <c r="K63" s="613"/>
      <c r="L63" s="613"/>
    </row>
    <row r="64" spans="1:12" ht="9.75" customHeight="1" x14ac:dyDescent="0.2">
      <c r="A64" s="1539"/>
      <c r="B64" s="1542"/>
      <c r="C64" s="1545"/>
      <c r="D64" s="1463"/>
      <c r="E64" s="612"/>
      <c r="F64" s="611"/>
      <c r="G64" s="611"/>
      <c r="H64" s="611"/>
      <c r="I64" s="611"/>
      <c r="J64" s="611"/>
      <c r="K64" s="611"/>
      <c r="L64" s="611"/>
    </row>
    <row r="65" spans="1:12" ht="24.75" customHeight="1" x14ac:dyDescent="0.2">
      <c r="A65" s="1503" t="s">
        <v>15</v>
      </c>
      <c r="B65" s="1602"/>
      <c r="C65" s="1429" t="s">
        <v>9</v>
      </c>
      <c r="D65" s="1430"/>
      <c r="E65" s="1427" t="s">
        <v>16</v>
      </c>
      <c r="F65" s="1427" t="s">
        <v>17</v>
      </c>
      <c r="G65" s="1427" t="s">
        <v>18</v>
      </c>
      <c r="H65" s="1427" t="s">
        <v>19</v>
      </c>
      <c r="I65" s="1427" t="s">
        <v>388</v>
      </c>
      <c r="J65" s="1427" t="s">
        <v>21</v>
      </c>
      <c r="K65" s="1427" t="s">
        <v>22</v>
      </c>
      <c r="L65" s="1466" t="s">
        <v>131</v>
      </c>
    </row>
    <row r="66" spans="1:12" ht="20.25" customHeight="1" thickBot="1" x14ac:dyDescent="0.25">
      <c r="A66" s="1603"/>
      <c r="B66" s="1604"/>
      <c r="C66" s="629" t="s">
        <v>27</v>
      </c>
      <c r="D66" s="628" t="s">
        <v>14</v>
      </c>
      <c r="E66" s="1428"/>
      <c r="F66" s="1468"/>
      <c r="G66" s="1428"/>
      <c r="H66" s="1428"/>
      <c r="I66" s="1428"/>
      <c r="J66" s="1428"/>
      <c r="K66" s="1428"/>
      <c r="L66" s="1467"/>
    </row>
    <row r="67" spans="1:12" ht="12" customHeight="1" thickBot="1" x14ac:dyDescent="0.25">
      <c r="A67" s="1532" t="s">
        <v>222</v>
      </c>
      <c r="B67" s="1601"/>
      <c r="C67" s="627">
        <f>IF(C9*0.67*0.3&lt;1, 1, C9*0.67*0.3)</f>
        <v>1</v>
      </c>
      <c r="D67" s="730"/>
      <c r="E67" s="731"/>
      <c r="F67" s="712"/>
      <c r="G67" s="1534"/>
      <c r="H67" s="1534"/>
      <c r="I67" s="1534"/>
      <c r="J67" s="1534"/>
      <c r="K67" s="1534"/>
      <c r="L67" s="1535"/>
    </row>
    <row r="68" spans="1:12" ht="9.75" customHeight="1" x14ac:dyDescent="0.2">
      <c r="A68" s="1494" t="s">
        <v>94</v>
      </c>
      <c r="B68" s="1521" t="s">
        <v>95</v>
      </c>
      <c r="C68" s="1606"/>
      <c r="D68" s="1433"/>
      <c r="E68" s="667"/>
      <c r="F68" s="642"/>
      <c r="G68" s="642"/>
      <c r="H68" s="642"/>
      <c r="I68" s="642"/>
      <c r="J68" s="642"/>
      <c r="K68" s="642"/>
      <c r="L68" s="642"/>
    </row>
    <row r="69" spans="1:12" ht="9.75" customHeight="1" x14ac:dyDescent="0.2">
      <c r="A69" s="1519"/>
      <c r="B69" s="1522"/>
      <c r="C69" s="1606"/>
      <c r="D69" s="1434"/>
      <c r="E69" s="636"/>
      <c r="F69" s="635"/>
      <c r="G69" s="635"/>
      <c r="H69" s="635"/>
      <c r="I69" s="635"/>
      <c r="J69" s="635"/>
      <c r="K69" s="635"/>
      <c r="L69" s="635"/>
    </row>
    <row r="70" spans="1:12" ht="9.75" customHeight="1" x14ac:dyDescent="0.2">
      <c r="A70" s="1519"/>
      <c r="B70" s="1522"/>
      <c r="C70" s="1606"/>
      <c r="D70" s="1434"/>
      <c r="E70" s="634"/>
      <c r="F70" s="633"/>
      <c r="G70" s="633"/>
      <c r="H70" s="633"/>
      <c r="I70" s="633"/>
      <c r="J70" s="633"/>
      <c r="K70" s="633"/>
      <c r="L70" s="633"/>
    </row>
    <row r="71" spans="1:12" ht="9.75" customHeight="1" x14ac:dyDescent="0.2">
      <c r="A71" s="1519"/>
      <c r="B71" s="1605"/>
      <c r="C71" s="1606"/>
      <c r="D71" s="1434"/>
      <c r="E71" s="636"/>
      <c r="F71" s="635"/>
      <c r="G71" s="635"/>
      <c r="H71" s="635"/>
      <c r="I71" s="635"/>
      <c r="J71" s="635"/>
      <c r="K71" s="635"/>
      <c r="L71" s="635"/>
    </row>
    <row r="72" spans="1:12" ht="9.75" customHeight="1" x14ac:dyDescent="0.2">
      <c r="A72" s="1519"/>
      <c r="B72" s="1605"/>
      <c r="C72" s="1606"/>
      <c r="D72" s="1434"/>
      <c r="E72" s="636"/>
      <c r="F72" s="635"/>
      <c r="G72" s="635"/>
      <c r="H72" s="635"/>
      <c r="I72" s="635"/>
      <c r="J72" s="635"/>
      <c r="K72" s="635"/>
      <c r="L72" s="635"/>
    </row>
    <row r="73" spans="1:12" ht="9.75" customHeight="1" x14ac:dyDescent="0.2">
      <c r="A73" s="1519"/>
      <c r="B73" s="1605"/>
      <c r="C73" s="1606"/>
      <c r="D73" s="1434"/>
      <c r="E73" s="636"/>
      <c r="F73" s="635"/>
      <c r="G73" s="635"/>
      <c r="H73" s="635"/>
      <c r="I73" s="635"/>
      <c r="J73" s="635"/>
      <c r="K73" s="635"/>
      <c r="L73" s="635"/>
    </row>
    <row r="74" spans="1:12" ht="9.75" customHeight="1" x14ac:dyDescent="0.2">
      <c r="A74" s="1519"/>
      <c r="B74" s="1605"/>
      <c r="C74" s="1606"/>
      <c r="D74" s="1434"/>
      <c r="E74" s="636"/>
      <c r="F74" s="635"/>
      <c r="G74" s="635"/>
      <c r="H74" s="635"/>
      <c r="I74" s="635"/>
      <c r="J74" s="635"/>
      <c r="K74" s="635"/>
      <c r="L74" s="635"/>
    </row>
    <row r="75" spans="1:12" ht="9.75" customHeight="1" x14ac:dyDescent="0.2">
      <c r="A75" s="1519"/>
      <c r="B75" s="1605"/>
      <c r="C75" s="1606"/>
      <c r="D75" s="1434"/>
      <c r="E75" s="636"/>
      <c r="F75" s="635"/>
      <c r="G75" s="635"/>
      <c r="H75" s="635"/>
      <c r="I75" s="635"/>
      <c r="J75" s="635"/>
      <c r="K75" s="635"/>
      <c r="L75" s="635"/>
    </row>
    <row r="76" spans="1:12" ht="9.75" customHeight="1" x14ac:dyDescent="0.2">
      <c r="A76" s="1519"/>
      <c r="B76" s="1605"/>
      <c r="C76" s="1606"/>
      <c r="D76" s="1434"/>
      <c r="E76" s="636"/>
      <c r="F76" s="635"/>
      <c r="G76" s="635"/>
      <c r="H76" s="635"/>
      <c r="I76" s="635"/>
      <c r="J76" s="635"/>
      <c r="K76" s="635"/>
      <c r="L76" s="635"/>
    </row>
    <row r="77" spans="1:12" ht="9.75" customHeight="1" x14ac:dyDescent="0.2">
      <c r="A77" s="1519"/>
      <c r="B77" s="1605"/>
      <c r="C77" s="1606"/>
      <c r="D77" s="1434"/>
      <c r="E77" s="636"/>
      <c r="F77" s="635"/>
      <c r="G77" s="635"/>
      <c r="H77" s="635"/>
      <c r="I77" s="635"/>
      <c r="J77" s="635"/>
      <c r="K77" s="635"/>
      <c r="L77" s="635"/>
    </row>
    <row r="78" spans="1:12" ht="9.75" customHeight="1" x14ac:dyDescent="0.2">
      <c r="A78" s="1519"/>
      <c r="B78" s="1605"/>
      <c r="C78" s="1606"/>
      <c r="D78" s="1434"/>
      <c r="E78" s="636"/>
      <c r="F78" s="635"/>
      <c r="G78" s="635"/>
      <c r="H78" s="635"/>
      <c r="I78" s="635"/>
      <c r="J78" s="635"/>
      <c r="K78" s="635"/>
      <c r="L78" s="635"/>
    </row>
    <row r="79" spans="1:12" ht="9.75" customHeight="1" x14ac:dyDescent="0.2">
      <c r="A79" s="1519"/>
      <c r="B79" s="1605"/>
      <c r="C79" s="1606"/>
      <c r="D79" s="1434"/>
      <c r="E79" s="636"/>
      <c r="F79" s="635"/>
      <c r="G79" s="635"/>
      <c r="H79" s="635"/>
      <c r="I79" s="635"/>
      <c r="J79" s="635"/>
      <c r="K79" s="635"/>
      <c r="L79" s="635"/>
    </row>
    <row r="80" spans="1:12" ht="9.75" customHeight="1" x14ac:dyDescent="0.2">
      <c r="A80" s="1519"/>
      <c r="B80" s="1605"/>
      <c r="C80" s="1606"/>
      <c r="D80" s="1434"/>
      <c r="E80" s="636"/>
      <c r="F80" s="635"/>
      <c r="G80" s="635"/>
      <c r="H80" s="635"/>
      <c r="I80" s="635"/>
      <c r="J80" s="635"/>
      <c r="K80" s="635"/>
      <c r="L80" s="635"/>
    </row>
    <row r="81" spans="1:12" ht="9.75" customHeight="1" x14ac:dyDescent="0.2">
      <c r="A81" s="1519"/>
      <c r="B81" s="1605"/>
      <c r="C81" s="1606"/>
      <c r="D81" s="1434"/>
      <c r="E81" s="636"/>
      <c r="F81" s="635"/>
      <c r="G81" s="635"/>
      <c r="H81" s="635"/>
      <c r="I81" s="635"/>
      <c r="J81" s="635"/>
      <c r="K81" s="635"/>
      <c r="L81" s="635"/>
    </row>
    <row r="82" spans="1:12" ht="9.75" customHeight="1" x14ac:dyDescent="0.2">
      <c r="A82" s="1519"/>
      <c r="B82" s="1522"/>
      <c r="C82" s="1606"/>
      <c r="D82" s="1434"/>
      <c r="E82" s="636"/>
      <c r="F82" s="635"/>
      <c r="G82" s="635"/>
      <c r="H82" s="635"/>
      <c r="I82" s="635"/>
      <c r="J82" s="635"/>
      <c r="K82" s="635"/>
      <c r="L82" s="635"/>
    </row>
    <row r="83" spans="1:12" ht="9.75" customHeight="1" x14ac:dyDescent="0.2">
      <c r="A83" s="1519"/>
      <c r="B83" s="1522"/>
      <c r="C83" s="1606"/>
      <c r="D83" s="1434"/>
      <c r="E83" s="636"/>
      <c r="F83" s="635"/>
      <c r="G83" s="635"/>
      <c r="H83" s="635"/>
      <c r="I83" s="635"/>
      <c r="J83" s="635"/>
      <c r="K83" s="635"/>
      <c r="L83" s="635"/>
    </row>
    <row r="84" spans="1:12" ht="9.75" customHeight="1" x14ac:dyDescent="0.2">
      <c r="A84" s="1519"/>
      <c r="B84" s="1522"/>
      <c r="C84" s="1606"/>
      <c r="D84" s="1434"/>
      <c r="E84" s="636"/>
      <c r="F84" s="635"/>
      <c r="G84" s="635"/>
      <c r="H84" s="635"/>
      <c r="I84" s="635"/>
      <c r="J84" s="635"/>
      <c r="K84" s="635"/>
      <c r="L84" s="635"/>
    </row>
    <row r="85" spans="1:12" ht="9.75" customHeight="1" x14ac:dyDescent="0.2">
      <c r="A85" s="1519"/>
      <c r="B85" s="1522"/>
      <c r="C85" s="1606"/>
      <c r="D85" s="1434"/>
      <c r="E85" s="636"/>
      <c r="F85" s="635"/>
      <c r="G85" s="635"/>
      <c r="H85" s="635"/>
      <c r="I85" s="635"/>
      <c r="J85" s="635"/>
      <c r="K85" s="635"/>
      <c r="L85" s="635"/>
    </row>
    <row r="86" spans="1:12" ht="9.75" customHeight="1" x14ac:dyDescent="0.2">
      <c r="A86" s="1519"/>
      <c r="B86" s="1522"/>
      <c r="C86" s="1606"/>
      <c r="D86" s="1434"/>
      <c r="E86" s="636"/>
      <c r="F86" s="635"/>
      <c r="G86" s="635"/>
      <c r="H86" s="635"/>
      <c r="I86" s="635"/>
      <c r="J86" s="635"/>
      <c r="K86" s="635"/>
      <c r="L86" s="635"/>
    </row>
    <row r="87" spans="1:12" ht="9.75" customHeight="1" x14ac:dyDescent="0.2">
      <c r="A87" s="1519"/>
      <c r="B87" s="1522"/>
      <c r="C87" s="1606"/>
      <c r="D87" s="1434"/>
      <c r="E87" s="636"/>
      <c r="F87" s="635"/>
      <c r="G87" s="635"/>
      <c r="H87" s="635"/>
      <c r="I87" s="635"/>
      <c r="J87" s="635"/>
      <c r="K87" s="635"/>
      <c r="L87" s="635"/>
    </row>
    <row r="88" spans="1:12" ht="9.75" customHeight="1" x14ac:dyDescent="0.2">
      <c r="A88" s="1519"/>
      <c r="B88" s="1522"/>
      <c r="C88" s="1606"/>
      <c r="D88" s="1434"/>
      <c r="E88" s="636"/>
      <c r="F88" s="635"/>
      <c r="G88" s="635"/>
      <c r="H88" s="635"/>
      <c r="I88" s="635"/>
      <c r="J88" s="635"/>
      <c r="K88" s="635"/>
      <c r="L88" s="635"/>
    </row>
    <row r="89" spans="1:12" ht="9.75" customHeight="1" x14ac:dyDescent="0.2">
      <c r="A89" s="1519"/>
      <c r="B89" s="1522"/>
      <c r="C89" s="1606"/>
      <c r="D89" s="1434"/>
      <c r="E89" s="638"/>
      <c r="F89" s="637"/>
      <c r="G89" s="637"/>
      <c r="H89" s="637"/>
      <c r="I89" s="637"/>
      <c r="J89" s="637"/>
      <c r="K89" s="637"/>
      <c r="L89" s="637"/>
    </row>
    <row r="90" spans="1:12" ht="9.75" customHeight="1" x14ac:dyDescent="0.2">
      <c r="A90" s="1520"/>
      <c r="B90" s="1523"/>
      <c r="C90" s="1607"/>
      <c r="D90" s="1463"/>
      <c r="E90" s="645"/>
      <c r="F90" s="644"/>
      <c r="G90" s="644"/>
      <c r="H90" s="644"/>
      <c r="I90" s="644"/>
      <c r="J90" s="644"/>
      <c r="K90" s="644"/>
      <c r="L90" s="644"/>
    </row>
    <row r="91" spans="1:12" ht="9.75" customHeight="1" x14ac:dyDescent="0.2">
      <c r="A91" s="1494" t="s">
        <v>114</v>
      </c>
      <c r="B91" s="1521" t="s">
        <v>115</v>
      </c>
      <c r="C91" s="1608"/>
      <c r="D91" s="1433"/>
      <c r="E91" s="667"/>
      <c r="F91" s="642"/>
      <c r="G91" s="642"/>
      <c r="H91" s="642"/>
      <c r="I91" s="642"/>
      <c r="J91" s="642"/>
      <c r="K91" s="642"/>
      <c r="L91" s="642"/>
    </row>
    <row r="92" spans="1:12" ht="9.75" customHeight="1" x14ac:dyDescent="0.2">
      <c r="A92" s="1519"/>
      <c r="B92" s="1522"/>
      <c r="C92" s="1606"/>
      <c r="D92" s="1434"/>
      <c r="E92" s="634"/>
      <c r="F92" s="633"/>
      <c r="G92" s="633"/>
      <c r="H92" s="633"/>
      <c r="I92" s="633"/>
      <c r="J92" s="633"/>
      <c r="K92" s="633"/>
      <c r="L92" s="633"/>
    </row>
    <row r="93" spans="1:12" ht="9.75" customHeight="1" x14ac:dyDescent="0.2">
      <c r="A93" s="1519"/>
      <c r="B93" s="1522"/>
      <c r="C93" s="1606"/>
      <c r="D93" s="1434"/>
      <c r="E93" s="636"/>
      <c r="F93" s="635"/>
      <c r="G93" s="635"/>
      <c r="H93" s="635"/>
      <c r="I93" s="635"/>
      <c r="J93" s="635"/>
      <c r="K93" s="635"/>
      <c r="L93" s="635"/>
    </row>
    <row r="94" spans="1:12" ht="9.75" customHeight="1" x14ac:dyDescent="0.2">
      <c r="A94" s="1519"/>
      <c r="B94" s="1522"/>
      <c r="C94" s="1606"/>
      <c r="D94" s="1434"/>
      <c r="E94" s="636"/>
      <c r="F94" s="635"/>
      <c r="G94" s="635"/>
      <c r="H94" s="635"/>
      <c r="I94" s="635"/>
      <c r="J94" s="635"/>
      <c r="K94" s="635"/>
      <c r="L94" s="635"/>
    </row>
    <row r="95" spans="1:12" ht="9.75" customHeight="1" x14ac:dyDescent="0.2">
      <c r="A95" s="1519"/>
      <c r="B95" s="1522"/>
      <c r="C95" s="1606"/>
      <c r="D95" s="1434"/>
      <c r="E95" s="636"/>
      <c r="F95" s="635"/>
      <c r="G95" s="635"/>
      <c r="H95" s="635"/>
      <c r="I95" s="635"/>
      <c r="J95" s="635"/>
      <c r="K95" s="635"/>
      <c r="L95" s="635"/>
    </row>
    <row r="96" spans="1:12" ht="9.75" customHeight="1" x14ac:dyDescent="0.2">
      <c r="A96" s="1520"/>
      <c r="B96" s="1523"/>
      <c r="C96" s="1607"/>
      <c r="D96" s="1463"/>
      <c r="E96" s="645"/>
      <c r="F96" s="644"/>
      <c r="G96" s="644"/>
      <c r="H96" s="644"/>
      <c r="I96" s="644"/>
      <c r="J96" s="644"/>
      <c r="K96" s="644"/>
      <c r="L96" s="644"/>
    </row>
    <row r="97" spans="1:17" ht="9.75" customHeight="1" x14ac:dyDescent="0.2">
      <c r="A97" s="1494" t="s">
        <v>117</v>
      </c>
      <c r="B97" s="1521" t="s">
        <v>118</v>
      </c>
      <c r="C97" s="1608"/>
      <c r="D97" s="1433"/>
      <c r="E97" s="667"/>
      <c r="F97" s="642"/>
      <c r="G97" s="642"/>
      <c r="H97" s="642"/>
      <c r="I97" s="642"/>
      <c r="J97" s="642"/>
      <c r="K97" s="642"/>
      <c r="L97" s="642"/>
    </row>
    <row r="98" spans="1:17" ht="9.75" customHeight="1" x14ac:dyDescent="0.2">
      <c r="A98" s="1519"/>
      <c r="B98" s="1522"/>
      <c r="C98" s="1606"/>
      <c r="D98" s="1434"/>
      <c r="E98" s="634"/>
      <c r="F98" s="633"/>
      <c r="G98" s="633"/>
      <c r="H98" s="633"/>
      <c r="I98" s="633"/>
      <c r="J98" s="633"/>
      <c r="K98" s="633"/>
      <c r="L98" s="633"/>
    </row>
    <row r="99" spans="1:17" ht="9.75" customHeight="1" x14ac:dyDescent="0.2">
      <c r="A99" s="1519"/>
      <c r="B99" s="1522"/>
      <c r="C99" s="1606"/>
      <c r="D99" s="1434"/>
      <c r="E99" s="636"/>
      <c r="F99" s="635"/>
      <c r="G99" s="635"/>
      <c r="H99" s="635"/>
      <c r="I99" s="635"/>
      <c r="J99" s="635"/>
      <c r="K99" s="635"/>
      <c r="L99" s="635"/>
    </row>
    <row r="100" spans="1:17" ht="9.75" customHeight="1" x14ac:dyDescent="0.2">
      <c r="A100" s="1519"/>
      <c r="B100" s="1522"/>
      <c r="C100" s="1606"/>
      <c r="D100" s="1434"/>
      <c r="E100" s="636"/>
      <c r="F100" s="635"/>
      <c r="G100" s="635"/>
      <c r="H100" s="635"/>
      <c r="I100" s="635"/>
      <c r="J100" s="635"/>
      <c r="K100" s="635"/>
      <c r="L100" s="635"/>
    </row>
    <row r="101" spans="1:17" ht="9.75" customHeight="1" x14ac:dyDescent="0.2">
      <c r="A101" s="1520"/>
      <c r="B101" s="1523"/>
      <c r="C101" s="1607"/>
      <c r="D101" s="1463"/>
      <c r="E101" s="645"/>
      <c r="F101" s="644"/>
      <c r="G101" s="644"/>
      <c r="H101" s="644"/>
      <c r="I101" s="644"/>
      <c r="J101" s="644"/>
      <c r="K101" s="644"/>
      <c r="L101" s="644"/>
    </row>
    <row r="102" spans="1:17" ht="9.75" customHeight="1" x14ac:dyDescent="0.2">
      <c r="A102" s="1494" t="s">
        <v>232</v>
      </c>
      <c r="B102" s="1521" t="s">
        <v>233</v>
      </c>
      <c r="C102" s="1608"/>
      <c r="D102" s="1433"/>
      <c r="E102" s="638"/>
      <c r="F102" s="637"/>
      <c r="G102" s="637"/>
      <c r="H102" s="637"/>
      <c r="I102" s="637"/>
      <c r="J102" s="637"/>
      <c r="K102" s="637"/>
      <c r="L102" s="637"/>
    </row>
    <row r="103" spans="1:17" ht="9.75" customHeight="1" x14ac:dyDescent="0.2">
      <c r="A103" s="1519"/>
      <c r="B103" s="1522"/>
      <c r="C103" s="1606"/>
      <c r="D103" s="1434"/>
      <c r="E103" s="636"/>
      <c r="F103" s="635"/>
      <c r="G103" s="635"/>
      <c r="H103" s="635"/>
      <c r="I103" s="635"/>
      <c r="J103" s="635"/>
      <c r="K103" s="635"/>
      <c r="L103" s="635"/>
    </row>
    <row r="104" spans="1:17" ht="9.75" customHeight="1" x14ac:dyDescent="0.2">
      <c r="A104" s="1519"/>
      <c r="B104" s="1522"/>
      <c r="C104" s="1606"/>
      <c r="D104" s="1434"/>
      <c r="E104" s="636"/>
      <c r="F104" s="635"/>
      <c r="G104" s="635"/>
      <c r="H104" s="635"/>
      <c r="I104" s="635"/>
      <c r="J104" s="635"/>
      <c r="K104" s="635"/>
      <c r="L104" s="635"/>
    </row>
    <row r="105" spans="1:17" ht="9.75" customHeight="1" x14ac:dyDescent="0.2">
      <c r="A105" s="1519"/>
      <c r="B105" s="1522"/>
      <c r="C105" s="1606"/>
      <c r="D105" s="1434"/>
      <c r="E105" s="636"/>
      <c r="F105" s="635"/>
      <c r="G105" s="635"/>
      <c r="H105" s="635"/>
      <c r="I105" s="635"/>
      <c r="J105" s="635"/>
      <c r="K105" s="635"/>
      <c r="L105" s="635"/>
    </row>
    <row r="106" spans="1:17" ht="9.75" customHeight="1" x14ac:dyDescent="0.2">
      <c r="A106" s="1520"/>
      <c r="B106" s="1523"/>
      <c r="C106" s="1607"/>
      <c r="D106" s="1463"/>
      <c r="E106" s="645"/>
      <c r="F106" s="644"/>
      <c r="G106" s="644"/>
      <c r="H106" s="644"/>
      <c r="I106" s="644"/>
      <c r="J106" s="644"/>
      <c r="K106" s="644"/>
      <c r="L106" s="644"/>
      <c r="M106" s="694"/>
      <c r="N106" s="694"/>
      <c r="O106" s="694"/>
      <c r="P106" s="694"/>
      <c r="Q106" s="694"/>
    </row>
    <row r="107" spans="1:17" x14ac:dyDescent="0.2">
      <c r="C107" s="610"/>
      <c r="D107" s="608"/>
    </row>
    <row r="108" spans="1:17" x14ac:dyDescent="0.2">
      <c r="C108" s="610"/>
      <c r="D108" s="608"/>
    </row>
    <row r="109" spans="1:17" x14ac:dyDescent="0.2">
      <c r="C109" s="610"/>
      <c r="D109" s="608"/>
    </row>
    <row r="110" spans="1:17" x14ac:dyDescent="0.2">
      <c r="D110" s="608"/>
    </row>
    <row r="112" spans="1:17" ht="11.25" customHeight="1" x14ac:dyDescent="0.2">
      <c r="C112" s="603"/>
    </row>
  </sheetData>
  <sheetProtection password="E82B" sheet="1" objects="1" scenarios="1"/>
  <protectedRanges>
    <protectedRange sqref="C3:D4 H3 C6:D7 C10" name="Range1"/>
    <protectedRange sqref="D68:L101 D14:D25 D102 E104:L106 D28:L64 D67" name="Range1_1"/>
    <protectedRange password="CDC0" sqref="G6" name="Range1_2_2"/>
  </protectedRanges>
  <mergeCells count="84">
    <mergeCell ref="A97:A101"/>
    <mergeCell ref="B97:B101"/>
    <mergeCell ref="C97:C101"/>
    <mergeCell ref="D97:D101"/>
    <mergeCell ref="A102:A106"/>
    <mergeCell ref="B102:B106"/>
    <mergeCell ref="C102:C106"/>
    <mergeCell ref="D102:D106"/>
    <mergeCell ref="A68:A90"/>
    <mergeCell ref="B68:B90"/>
    <mergeCell ref="C68:C90"/>
    <mergeCell ref="D68:D90"/>
    <mergeCell ref="A91:A96"/>
    <mergeCell ref="B91:B96"/>
    <mergeCell ref="C91:C96"/>
    <mergeCell ref="D91:D96"/>
    <mergeCell ref="I65:I66"/>
    <mergeCell ref="J65:J66"/>
    <mergeCell ref="K65:K66"/>
    <mergeCell ref="L65:L66"/>
    <mergeCell ref="A67:B67"/>
    <mergeCell ref="G67:L67"/>
    <mergeCell ref="A65:B66"/>
    <mergeCell ref="C65:D65"/>
    <mergeCell ref="E65:E66"/>
    <mergeCell ref="F65:F66"/>
    <mergeCell ref="G65:G66"/>
    <mergeCell ref="H65:H66"/>
    <mergeCell ref="A52:A60"/>
    <mergeCell ref="B52:B60"/>
    <mergeCell ref="C52:C60"/>
    <mergeCell ref="D52:D60"/>
    <mergeCell ref="A61:A64"/>
    <mergeCell ref="B61:B64"/>
    <mergeCell ref="C61:C64"/>
    <mergeCell ref="D61:D64"/>
    <mergeCell ref="I26:I27"/>
    <mergeCell ref="J26:J27"/>
    <mergeCell ref="K26:K27"/>
    <mergeCell ref="L26:L27"/>
    <mergeCell ref="A28:A51"/>
    <mergeCell ref="B28:B51"/>
    <mergeCell ref="C28:C51"/>
    <mergeCell ref="D28:D51"/>
    <mergeCell ref="A26:B27"/>
    <mergeCell ref="C26:D26"/>
    <mergeCell ref="E26:E27"/>
    <mergeCell ref="F26:F27"/>
    <mergeCell ref="G26:G27"/>
    <mergeCell ref="H26:H27"/>
    <mergeCell ref="K12:K13"/>
    <mergeCell ref="L12:L13"/>
    <mergeCell ref="A14:A25"/>
    <mergeCell ref="G14:L14"/>
    <mergeCell ref="C16:C20"/>
    <mergeCell ref="D16:D20"/>
    <mergeCell ref="C21:C25"/>
    <mergeCell ref="D21:D25"/>
    <mergeCell ref="E12:E13"/>
    <mergeCell ref="F12:F13"/>
    <mergeCell ref="G12:G13"/>
    <mergeCell ref="H12:H13"/>
    <mergeCell ref="I12:I13"/>
    <mergeCell ref="J12:J13"/>
    <mergeCell ref="A9:B9"/>
    <mergeCell ref="C9:D9"/>
    <mergeCell ref="A10:B10"/>
    <mergeCell ref="C10:D10"/>
    <mergeCell ref="A12:B13"/>
    <mergeCell ref="C12:D12"/>
    <mergeCell ref="A8:B8"/>
    <mergeCell ref="C8:D8"/>
    <mergeCell ref="A3:B3"/>
    <mergeCell ref="C3:E3"/>
    <mergeCell ref="A4:B4"/>
    <mergeCell ref="C4:D4"/>
    <mergeCell ref="A5:B5"/>
    <mergeCell ref="C5:D5"/>
    <mergeCell ref="E5:L5"/>
    <mergeCell ref="A6:B6"/>
    <mergeCell ref="C6:D6"/>
    <mergeCell ref="A7:B7"/>
    <mergeCell ref="C7:D7"/>
    <mergeCell ref="F7:J7"/>
  </mergeCells>
  <hyperlinks>
    <hyperlink ref="K7" r:id="rId1" display="https://ec.europa.eu/food/system/files/2016-11/cs_vet-med-residues_control_sampling_levels_freq_jme.pdf"/>
  </hyperlinks>
  <pageMargins left="0.75" right="0.75" top="1" bottom="1" header="0.5" footer="0.5"/>
  <pageSetup paperSize="9" scale="66" orientation="landscape" r:id="rId2"/>
  <headerFooter alignWithMargins="0">
    <oddHeader>&amp;CResidue Plan for Aquaculture - Crustaceans (e.g. shrimp)&amp;RPage &amp;P of &amp;N</oddHeader>
  </headerFooter>
  <rowBreaks count="2" manualBreakCount="2">
    <brk id="25" max="16383" man="1"/>
    <brk id="64"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G7" sqref="G7"/>
    </sheetView>
  </sheetViews>
  <sheetFormatPr baseColWidth="10" defaultColWidth="9.140625" defaultRowHeight="11.25" x14ac:dyDescent="0.2"/>
  <cols>
    <col min="1" max="1" width="3.42578125" style="603" customWidth="1"/>
    <col min="2" max="2" width="23" style="603" customWidth="1"/>
    <col min="3" max="3" width="7.28515625" style="604" customWidth="1"/>
    <col min="4" max="4" width="6.85546875" style="603" customWidth="1"/>
    <col min="5" max="5" width="35.7109375" style="603" customWidth="1"/>
    <col min="6" max="6" width="14.28515625" style="603" customWidth="1"/>
    <col min="7" max="7" width="19.85546875" style="603" customWidth="1"/>
    <col min="8" max="8" width="20.42578125" style="603" customWidth="1"/>
    <col min="9" max="9" width="13" style="603" customWidth="1"/>
    <col min="10" max="10" width="12.42578125" style="603" customWidth="1"/>
    <col min="11" max="11" width="14.28515625" style="603" customWidth="1"/>
    <col min="12" max="12" width="20.7109375" style="603" customWidth="1"/>
    <col min="13" max="16384" width="9.140625" style="603"/>
  </cols>
  <sheetData>
    <row r="1" spans="1:12" ht="12.75" x14ac:dyDescent="0.2">
      <c r="A1" s="702" t="s">
        <v>0</v>
      </c>
      <c r="B1" s="701"/>
    </row>
    <row r="2" spans="1:12" ht="9.75" customHeight="1" x14ac:dyDescent="0.2"/>
    <row r="3" spans="1:12" ht="12.75" customHeight="1" x14ac:dyDescent="0.2">
      <c r="A3" s="1435" t="s">
        <v>1</v>
      </c>
      <c r="B3" s="1436"/>
      <c r="C3" s="1620" t="s">
        <v>435</v>
      </c>
      <c r="D3" s="1621"/>
      <c r="E3" s="1622"/>
      <c r="G3" s="700" t="s">
        <v>3</v>
      </c>
      <c r="H3" s="739">
        <v>44635</v>
      </c>
    </row>
    <row r="4" spans="1:12" ht="12.75" customHeight="1" x14ac:dyDescent="0.2">
      <c r="A4" s="1435" t="s">
        <v>436</v>
      </c>
      <c r="B4" s="1436"/>
      <c r="C4" s="1623" t="s">
        <v>437</v>
      </c>
      <c r="D4" s="1624"/>
      <c r="E4" s="1625"/>
      <c r="G4" s="740"/>
      <c r="H4" s="741"/>
    </row>
    <row r="5" spans="1:12" ht="12.75" customHeight="1" x14ac:dyDescent="0.2">
      <c r="A5" s="1437" t="s">
        <v>4</v>
      </c>
      <c r="B5" s="1438"/>
      <c r="C5" s="1620">
        <v>2022</v>
      </c>
      <c r="D5" s="1621"/>
      <c r="E5" s="1626"/>
      <c r="F5" s="694"/>
      <c r="G5" s="694"/>
    </row>
    <row r="6" spans="1:12" ht="12.75" customHeight="1" x14ac:dyDescent="0.2">
      <c r="A6" s="1435" t="s">
        <v>438</v>
      </c>
      <c r="B6" s="1436"/>
      <c r="C6" s="1620" t="s">
        <v>439</v>
      </c>
      <c r="D6" s="1627"/>
      <c r="E6" s="1626"/>
      <c r="F6" s="694"/>
      <c r="G6" s="694"/>
    </row>
    <row r="7" spans="1:12" ht="12.75" customHeight="1" x14ac:dyDescent="0.2">
      <c r="A7" s="1435" t="s">
        <v>440</v>
      </c>
      <c r="B7" s="1436"/>
      <c r="C7" s="1628" t="s">
        <v>441</v>
      </c>
      <c r="D7" s="1629"/>
      <c r="E7" s="698"/>
      <c r="F7" s="694"/>
      <c r="G7" s="694"/>
      <c r="I7" s="692"/>
      <c r="J7" s="692"/>
    </row>
    <row r="8" spans="1:12" ht="12.75" customHeight="1" thickBot="1" x14ac:dyDescent="0.25">
      <c r="A8" s="697"/>
      <c r="B8" s="696"/>
      <c r="C8" s="1455"/>
      <c r="D8" s="1455"/>
      <c r="E8" s="695"/>
      <c r="F8" s="694"/>
      <c r="G8" s="693"/>
      <c r="I8" s="692"/>
      <c r="J8" s="692"/>
    </row>
    <row r="9" spans="1:12" ht="43.5" customHeight="1" thickBot="1" x14ac:dyDescent="0.25">
      <c r="A9" s="1444" t="s">
        <v>442</v>
      </c>
      <c r="B9" s="1448"/>
      <c r="C9" s="1591">
        <v>2248</v>
      </c>
      <c r="D9" s="1592"/>
      <c r="E9" s="742" t="s">
        <v>443</v>
      </c>
    </row>
    <row r="10" spans="1:12" ht="20.25" customHeight="1" thickBot="1" x14ac:dyDescent="0.25">
      <c r="A10" s="1444" t="s">
        <v>9</v>
      </c>
      <c r="B10" s="1436"/>
      <c r="C10" s="1618" t="s">
        <v>10</v>
      </c>
      <c r="D10" s="1619"/>
    </row>
    <row r="11" spans="1:12" ht="14.25" customHeight="1" thickBot="1" x14ac:dyDescent="0.25">
      <c r="A11" s="1444" t="s">
        <v>13</v>
      </c>
      <c r="B11" s="1445"/>
      <c r="C11" s="1499">
        <f>IF(C9&lt;=1500,(5),C9/300)</f>
        <v>7.4933333333333332</v>
      </c>
      <c r="D11" s="1500"/>
    </row>
    <row r="12" spans="1:12" ht="14.25" customHeight="1" thickBot="1" x14ac:dyDescent="0.25">
      <c r="A12" s="1444" t="s">
        <v>14</v>
      </c>
      <c r="B12" s="1445"/>
      <c r="C12" s="1446">
        <v>7</v>
      </c>
      <c r="D12" s="1447"/>
      <c r="E12" s="742" t="s">
        <v>444</v>
      </c>
      <c r="F12" s="743" t="s">
        <v>445</v>
      </c>
      <c r="G12" s="744"/>
      <c r="H12" s="699"/>
    </row>
    <row r="13" spans="1:12" ht="9.75" customHeight="1" x14ac:dyDescent="0.2">
      <c r="B13" s="681"/>
      <c r="C13" s="680"/>
      <c r="D13" s="608"/>
      <c r="E13" s="679"/>
      <c r="F13" s="679"/>
    </row>
    <row r="14" spans="1:12" ht="26.25" customHeight="1" x14ac:dyDescent="0.2">
      <c r="A14" s="1503" t="s">
        <v>15</v>
      </c>
      <c r="B14" s="1504"/>
      <c r="C14" s="1429" t="s">
        <v>390</v>
      </c>
      <c r="D14" s="1507"/>
      <c r="E14" s="1427" t="s">
        <v>16</v>
      </c>
      <c r="F14" s="1427" t="s">
        <v>17</v>
      </c>
      <c r="G14" s="1427" t="s">
        <v>18</v>
      </c>
      <c r="H14" s="1427" t="s">
        <v>19</v>
      </c>
      <c r="I14" s="1427" t="s">
        <v>446</v>
      </c>
      <c r="J14" s="1427" t="s">
        <v>447</v>
      </c>
      <c r="K14" s="1427" t="s">
        <v>448</v>
      </c>
      <c r="L14" s="1466" t="s">
        <v>131</v>
      </c>
    </row>
    <row r="15" spans="1:12" ht="23.25" customHeight="1" x14ac:dyDescent="0.2">
      <c r="A15" s="1505"/>
      <c r="B15" s="1506"/>
      <c r="C15" s="678" t="s">
        <v>27</v>
      </c>
      <c r="D15" s="628" t="s">
        <v>14</v>
      </c>
      <c r="E15" s="1428"/>
      <c r="F15" s="1468"/>
      <c r="G15" s="1428"/>
      <c r="H15" s="1428"/>
      <c r="I15" s="1428"/>
      <c r="J15" s="1428"/>
      <c r="K15" s="1428"/>
      <c r="L15" s="1467"/>
    </row>
    <row r="16" spans="1:12" ht="19.5" customHeight="1" x14ac:dyDescent="0.2">
      <c r="A16" s="1609" t="s">
        <v>57</v>
      </c>
      <c r="B16" s="674" t="s">
        <v>132</v>
      </c>
      <c r="C16" s="1553">
        <f>C11</f>
        <v>7.4933333333333332</v>
      </c>
      <c r="D16" s="1556">
        <f>C12</f>
        <v>7</v>
      </c>
      <c r="E16" s="745" t="s">
        <v>132</v>
      </c>
      <c r="F16" s="746" t="s">
        <v>449</v>
      </c>
      <c r="G16" s="746"/>
      <c r="H16" s="746" t="s">
        <v>450</v>
      </c>
      <c r="I16" s="746"/>
      <c r="J16" s="746">
        <v>0.03</v>
      </c>
      <c r="K16" s="746">
        <v>0.03</v>
      </c>
      <c r="L16" s="746" t="s">
        <v>451</v>
      </c>
    </row>
    <row r="17" spans="1:12" ht="9.75" customHeight="1" x14ac:dyDescent="0.2">
      <c r="A17" s="1610"/>
      <c r="B17" s="1612" t="s">
        <v>196</v>
      </c>
      <c r="C17" s="1554"/>
      <c r="D17" s="1557"/>
      <c r="E17" s="747"/>
      <c r="F17" s="748"/>
      <c r="G17" s="748"/>
      <c r="H17" s="748"/>
      <c r="I17" s="748"/>
      <c r="J17" s="748"/>
      <c r="K17" s="748"/>
      <c r="L17" s="1615" t="s">
        <v>451</v>
      </c>
    </row>
    <row r="18" spans="1:12" ht="9.75" customHeight="1" x14ac:dyDescent="0.2">
      <c r="A18" s="1610"/>
      <c r="B18" s="1613"/>
      <c r="C18" s="1554"/>
      <c r="D18" s="1557"/>
      <c r="E18" s="749" t="s">
        <v>452</v>
      </c>
      <c r="F18" s="750" t="s">
        <v>449</v>
      </c>
      <c r="G18" s="750"/>
      <c r="H18" s="750" t="s">
        <v>450</v>
      </c>
      <c r="I18" s="750"/>
      <c r="J18" s="750">
        <v>0.1</v>
      </c>
      <c r="K18" s="750">
        <v>0.1</v>
      </c>
      <c r="L18" s="1616"/>
    </row>
    <row r="19" spans="1:12" ht="9.75" customHeight="1" x14ac:dyDescent="0.2">
      <c r="A19" s="1610"/>
      <c r="B19" s="1613"/>
      <c r="C19" s="1554"/>
      <c r="D19" s="1557"/>
      <c r="E19" s="749" t="s">
        <v>453</v>
      </c>
      <c r="F19" s="751" t="s">
        <v>449</v>
      </c>
      <c r="G19" s="751"/>
      <c r="H19" s="751" t="s">
        <v>450</v>
      </c>
      <c r="I19" s="751"/>
      <c r="J19" s="751">
        <v>0.1</v>
      </c>
      <c r="K19" s="751">
        <v>0.1</v>
      </c>
      <c r="L19" s="1616"/>
    </row>
    <row r="20" spans="1:12" ht="9.75" customHeight="1" x14ac:dyDescent="0.2">
      <c r="A20" s="1610"/>
      <c r="B20" s="1613"/>
      <c r="C20" s="1554"/>
      <c r="D20" s="1557"/>
      <c r="E20" s="749" t="s">
        <v>454</v>
      </c>
      <c r="F20" s="752" t="s">
        <v>449</v>
      </c>
      <c r="G20" s="752"/>
      <c r="H20" s="752" t="s">
        <v>450</v>
      </c>
      <c r="I20" s="752"/>
      <c r="J20" s="752">
        <v>0.1</v>
      </c>
      <c r="K20" s="752">
        <v>0.1</v>
      </c>
      <c r="L20" s="1616"/>
    </row>
    <row r="21" spans="1:12" ht="9.75" customHeight="1" x14ac:dyDescent="0.2">
      <c r="A21" s="1610"/>
      <c r="B21" s="1613"/>
      <c r="C21" s="1554"/>
      <c r="D21" s="1557"/>
      <c r="E21" s="749" t="s">
        <v>455</v>
      </c>
      <c r="F21" s="752" t="s">
        <v>449</v>
      </c>
      <c r="G21" s="752"/>
      <c r="H21" s="752" t="s">
        <v>450</v>
      </c>
      <c r="I21" s="752"/>
      <c r="J21" s="752">
        <v>0.1</v>
      </c>
      <c r="K21" s="752">
        <v>0.1</v>
      </c>
      <c r="L21" s="1616"/>
    </row>
    <row r="22" spans="1:12" ht="9.75" customHeight="1" x14ac:dyDescent="0.2">
      <c r="A22" s="1610"/>
      <c r="B22" s="1614"/>
      <c r="C22" s="1554"/>
      <c r="D22" s="1557"/>
      <c r="E22" s="753"/>
      <c r="F22" s="754"/>
      <c r="G22" s="754"/>
      <c r="H22" s="754"/>
      <c r="I22" s="754"/>
      <c r="J22" s="754"/>
      <c r="K22" s="754"/>
      <c r="L22" s="1617"/>
    </row>
    <row r="23" spans="1:12" ht="9.75" customHeight="1" x14ac:dyDescent="0.2">
      <c r="A23" s="1610"/>
      <c r="B23" s="1612" t="s">
        <v>133</v>
      </c>
      <c r="C23" s="1554"/>
      <c r="D23" s="1557"/>
      <c r="E23" s="747"/>
      <c r="F23" s="748"/>
      <c r="G23" s="748"/>
      <c r="H23" s="748"/>
      <c r="I23" s="748"/>
      <c r="J23" s="748"/>
      <c r="K23" s="748"/>
      <c r="L23" s="1615" t="s">
        <v>451</v>
      </c>
    </row>
    <row r="24" spans="1:12" ht="10.35" customHeight="1" x14ac:dyDescent="0.2">
      <c r="A24" s="1610"/>
      <c r="B24" s="1613"/>
      <c r="C24" s="1554"/>
      <c r="D24" s="1557"/>
      <c r="E24" s="749" t="s">
        <v>264</v>
      </c>
      <c r="F24" s="750" t="s">
        <v>449</v>
      </c>
      <c r="G24" s="750"/>
      <c r="H24" s="750" t="s">
        <v>450</v>
      </c>
      <c r="I24" s="750"/>
      <c r="J24" s="750">
        <v>0.23</v>
      </c>
      <c r="K24" s="750">
        <v>0.23</v>
      </c>
      <c r="L24" s="1616"/>
    </row>
    <row r="25" spans="1:12" ht="10.35" customHeight="1" x14ac:dyDescent="0.2">
      <c r="A25" s="1610"/>
      <c r="B25" s="1613"/>
      <c r="C25" s="1554"/>
      <c r="D25" s="1557"/>
      <c r="E25" s="749" t="s">
        <v>258</v>
      </c>
      <c r="F25" s="750" t="s">
        <v>449</v>
      </c>
      <c r="G25" s="750"/>
      <c r="H25" s="750" t="s">
        <v>450</v>
      </c>
      <c r="I25" s="750"/>
      <c r="J25" s="750">
        <v>0.17</v>
      </c>
      <c r="K25" s="750">
        <v>0.17</v>
      </c>
      <c r="L25" s="1616"/>
    </row>
    <row r="26" spans="1:12" ht="10.35" customHeight="1" x14ac:dyDescent="0.2">
      <c r="A26" s="1610"/>
      <c r="B26" s="1613"/>
      <c r="C26" s="1554"/>
      <c r="D26" s="1557"/>
      <c r="E26" s="749" t="s">
        <v>260</v>
      </c>
      <c r="F26" s="750" t="s">
        <v>449</v>
      </c>
      <c r="G26" s="750"/>
      <c r="H26" s="750" t="s">
        <v>450</v>
      </c>
      <c r="I26" s="750"/>
      <c r="J26" s="750">
        <v>0.51</v>
      </c>
      <c r="K26" s="750">
        <v>0.51</v>
      </c>
      <c r="L26" s="1616"/>
    </row>
    <row r="27" spans="1:12" ht="10.35" customHeight="1" x14ac:dyDescent="0.2">
      <c r="A27" s="1610"/>
      <c r="B27" s="1613"/>
      <c r="C27" s="1554"/>
      <c r="D27" s="1557"/>
      <c r="E27" s="749" t="s">
        <v>261</v>
      </c>
      <c r="F27" s="750" t="s">
        <v>449</v>
      </c>
      <c r="G27" s="750"/>
      <c r="H27" s="750" t="s">
        <v>450</v>
      </c>
      <c r="I27" s="750"/>
      <c r="J27" s="750">
        <v>0.34</v>
      </c>
      <c r="K27" s="750">
        <v>0.34</v>
      </c>
      <c r="L27" s="1616"/>
    </row>
    <row r="28" spans="1:12" ht="10.35" customHeight="1" x14ac:dyDescent="0.2">
      <c r="A28" s="1610"/>
      <c r="B28" s="1613"/>
      <c r="C28" s="1554"/>
      <c r="D28" s="1557"/>
      <c r="E28" s="749" t="s">
        <v>259</v>
      </c>
      <c r="F28" s="750" t="s">
        <v>449</v>
      </c>
      <c r="G28" s="750"/>
      <c r="H28" s="750" t="s">
        <v>450</v>
      </c>
      <c r="I28" s="750"/>
      <c r="J28" s="750">
        <v>0.39</v>
      </c>
      <c r="K28" s="750">
        <v>0.39</v>
      </c>
      <c r="L28" s="1616"/>
    </row>
    <row r="29" spans="1:12" ht="10.35" customHeight="1" x14ac:dyDescent="0.2">
      <c r="A29" s="1610"/>
      <c r="B29" s="1613"/>
      <c r="C29" s="1554"/>
      <c r="D29" s="1557"/>
      <c r="E29" s="749" t="s">
        <v>262</v>
      </c>
      <c r="F29" s="750" t="s">
        <v>449</v>
      </c>
      <c r="G29" s="750"/>
      <c r="H29" s="750" t="s">
        <v>450</v>
      </c>
      <c r="I29" s="750"/>
      <c r="J29" s="750">
        <v>0.33</v>
      </c>
      <c r="K29" s="750">
        <v>0.33</v>
      </c>
      <c r="L29" s="1616"/>
    </row>
    <row r="30" spans="1:12" ht="10.35" customHeight="1" x14ac:dyDescent="0.2">
      <c r="A30" s="1610"/>
      <c r="B30" s="1613"/>
      <c r="C30" s="1554"/>
      <c r="D30" s="1557"/>
      <c r="E30" s="755" t="s">
        <v>263</v>
      </c>
      <c r="F30" s="752" t="s">
        <v>449</v>
      </c>
      <c r="G30" s="752"/>
      <c r="H30" s="752" t="s">
        <v>450</v>
      </c>
      <c r="I30" s="752"/>
      <c r="J30" s="752">
        <v>0.23</v>
      </c>
      <c r="K30" s="752">
        <v>0.23</v>
      </c>
      <c r="L30" s="1616"/>
    </row>
    <row r="31" spans="1:12" ht="10.35" customHeight="1" x14ac:dyDescent="0.2">
      <c r="A31" s="1611"/>
      <c r="B31" s="1614"/>
      <c r="C31" s="1555"/>
      <c r="D31" s="1558"/>
      <c r="E31" s="756"/>
      <c r="F31" s="754"/>
      <c r="G31" s="754"/>
      <c r="H31" s="754"/>
      <c r="I31" s="754"/>
      <c r="J31" s="754"/>
      <c r="K31" s="754"/>
      <c r="L31" s="1617"/>
    </row>
    <row r="32" spans="1:12" ht="10.35" customHeight="1" x14ac:dyDescent="0.2">
      <c r="B32" s="607"/>
      <c r="C32" s="607"/>
      <c r="D32" s="607"/>
      <c r="E32" s="607"/>
      <c r="F32" s="607"/>
      <c r="G32" s="607"/>
      <c r="H32" s="607"/>
      <c r="I32" s="607"/>
      <c r="J32" s="607"/>
      <c r="K32" s="607"/>
      <c r="L32" s="606"/>
    </row>
    <row r="33" spans="2:12" ht="11.25" customHeight="1" x14ac:dyDescent="0.2">
      <c r="B33" s="607"/>
      <c r="C33" s="607"/>
      <c r="D33" s="607"/>
      <c r="E33" s="607"/>
      <c r="F33" s="607"/>
      <c r="G33" s="607"/>
      <c r="H33" s="607"/>
      <c r="K33" s="757"/>
      <c r="L33" s="757"/>
    </row>
    <row r="34" spans="2:12" ht="11.25" customHeight="1" x14ac:dyDescent="0.2">
      <c r="B34" s="607"/>
      <c r="C34" s="607"/>
      <c r="D34" s="607"/>
      <c r="E34" s="607"/>
      <c r="F34" s="607"/>
      <c r="G34" s="607"/>
      <c r="H34" s="607"/>
      <c r="I34" s="607"/>
      <c r="J34" s="607"/>
      <c r="K34" s="607"/>
      <c r="L34" s="606"/>
    </row>
    <row r="35" spans="2:12" ht="11.25" customHeight="1" x14ac:dyDescent="0.2">
      <c r="B35" s="607"/>
      <c r="C35" s="607"/>
      <c r="D35" s="607"/>
      <c r="E35" s="607"/>
      <c r="F35" s="607"/>
      <c r="G35" s="607"/>
      <c r="H35" s="607"/>
      <c r="I35" s="607"/>
      <c r="J35" s="607"/>
      <c r="K35" s="607"/>
      <c r="L35" s="606"/>
    </row>
    <row r="36" spans="2:12" ht="11.25" customHeight="1" x14ac:dyDescent="0.2">
      <c r="B36" s="607"/>
      <c r="C36" s="607"/>
      <c r="D36" s="607"/>
      <c r="E36" s="607"/>
      <c r="F36" s="607"/>
      <c r="G36" s="607"/>
      <c r="H36" s="607"/>
      <c r="I36" s="607"/>
      <c r="J36" s="607"/>
      <c r="K36" s="607"/>
      <c r="L36" s="606"/>
    </row>
    <row r="37" spans="2:12" ht="11.25" customHeight="1" x14ac:dyDescent="0.2">
      <c r="B37" s="607"/>
      <c r="C37" s="607"/>
      <c r="D37" s="607"/>
      <c r="E37" s="607"/>
      <c r="F37" s="607"/>
      <c r="G37" s="607"/>
      <c r="H37" s="607"/>
      <c r="I37" s="607"/>
      <c r="J37" s="607"/>
      <c r="K37" s="607"/>
      <c r="L37" s="606"/>
    </row>
    <row r="38" spans="2:12" ht="11.25" customHeight="1" x14ac:dyDescent="0.2">
      <c r="B38" s="607"/>
      <c r="C38" s="607"/>
      <c r="D38" s="607"/>
      <c r="E38" s="607"/>
      <c r="F38" s="607"/>
      <c r="G38" s="607"/>
      <c r="H38" s="607"/>
      <c r="I38" s="607"/>
      <c r="J38" s="607"/>
      <c r="K38" s="607"/>
      <c r="L38" s="606"/>
    </row>
    <row r="39" spans="2:12" ht="11.25" customHeight="1" x14ac:dyDescent="0.2">
      <c r="B39" s="607"/>
      <c r="C39" s="607"/>
      <c r="D39" s="607"/>
      <c r="E39" s="607"/>
      <c r="F39" s="607"/>
      <c r="G39" s="607"/>
      <c r="H39" s="607"/>
      <c r="I39" s="607"/>
      <c r="J39" s="607"/>
      <c r="K39" s="607"/>
      <c r="L39" s="606"/>
    </row>
    <row r="40" spans="2:12" ht="11.25" customHeight="1" x14ac:dyDescent="0.2">
      <c r="B40" s="607"/>
      <c r="C40" s="607"/>
      <c r="D40" s="607"/>
      <c r="E40" s="607"/>
      <c r="F40" s="607"/>
      <c r="G40" s="607"/>
      <c r="H40" s="607"/>
      <c r="I40" s="607"/>
      <c r="J40" s="607"/>
      <c r="K40" s="607"/>
      <c r="L40" s="606"/>
    </row>
    <row r="41" spans="2:12" ht="11.25" customHeight="1" x14ac:dyDescent="0.2">
      <c r="B41" s="607"/>
      <c r="C41" s="607"/>
      <c r="D41" s="607"/>
      <c r="E41" s="607"/>
      <c r="F41" s="607"/>
      <c r="G41" s="607"/>
      <c r="H41" s="607"/>
      <c r="I41" s="607"/>
      <c r="J41" s="607"/>
      <c r="K41" s="607"/>
      <c r="L41" s="606"/>
    </row>
    <row r="42" spans="2:12" ht="11.25" customHeight="1" x14ac:dyDescent="0.2">
      <c r="B42" s="607"/>
      <c r="C42" s="607"/>
      <c r="D42" s="607"/>
      <c r="E42" s="607"/>
      <c r="F42" s="607"/>
      <c r="G42" s="607"/>
      <c r="H42" s="607"/>
      <c r="I42" s="607"/>
      <c r="J42" s="607"/>
      <c r="K42" s="607"/>
      <c r="L42" s="606"/>
    </row>
    <row r="43" spans="2:12" ht="11.25" customHeight="1" x14ac:dyDescent="0.2">
      <c r="B43" s="607"/>
      <c r="C43" s="607"/>
      <c r="D43" s="607"/>
      <c r="E43" s="607"/>
      <c r="F43" s="607"/>
      <c r="G43" s="607"/>
      <c r="H43" s="607"/>
      <c r="I43" s="607"/>
      <c r="J43" s="607"/>
      <c r="K43" s="607"/>
      <c r="L43" s="606"/>
    </row>
    <row r="44" spans="2:12" ht="11.25" customHeight="1" x14ac:dyDescent="0.2">
      <c r="B44" s="607"/>
      <c r="C44" s="607"/>
      <c r="D44" s="607"/>
      <c r="E44" s="607"/>
      <c r="F44" s="607"/>
      <c r="G44" s="607"/>
      <c r="H44" s="607"/>
      <c r="I44" s="607"/>
      <c r="J44" s="607"/>
      <c r="K44" s="607"/>
      <c r="L44" s="606"/>
    </row>
    <row r="45" spans="2:12" ht="11.25" customHeight="1" x14ac:dyDescent="0.2">
      <c r="B45" s="607"/>
      <c r="C45" s="607"/>
      <c r="D45" s="607"/>
      <c r="E45" s="607"/>
      <c r="F45" s="607"/>
      <c r="G45" s="607"/>
      <c r="H45" s="607"/>
      <c r="I45" s="607"/>
      <c r="J45" s="607"/>
      <c r="K45" s="607"/>
      <c r="L45" s="606"/>
    </row>
    <row r="46" spans="2:12" ht="11.25" customHeight="1" x14ac:dyDescent="0.2">
      <c r="B46" s="607"/>
      <c r="C46" s="607"/>
      <c r="D46" s="607"/>
      <c r="E46" s="607"/>
      <c r="F46" s="607"/>
      <c r="G46" s="607"/>
      <c r="H46" s="607"/>
      <c r="I46" s="607"/>
      <c r="J46" s="607"/>
      <c r="K46" s="607"/>
      <c r="L46" s="606"/>
    </row>
    <row r="47" spans="2:12" ht="11.25" customHeight="1" x14ac:dyDescent="0.2">
      <c r="B47" s="607"/>
      <c r="C47" s="607"/>
      <c r="D47" s="607"/>
      <c r="E47" s="607"/>
      <c r="F47" s="607"/>
      <c r="G47" s="607"/>
      <c r="H47" s="607"/>
      <c r="I47" s="607"/>
      <c r="J47" s="607"/>
      <c r="K47" s="607"/>
      <c r="L47" s="606"/>
    </row>
    <row r="48" spans="2:12" ht="11.25" customHeight="1" x14ac:dyDescent="0.2">
      <c r="B48" s="606"/>
      <c r="C48" s="606"/>
      <c r="D48" s="606"/>
      <c r="E48" s="606"/>
      <c r="F48" s="606"/>
      <c r="G48" s="606"/>
      <c r="H48" s="606"/>
      <c r="I48" s="606"/>
      <c r="J48" s="606"/>
      <c r="K48" s="606"/>
      <c r="L48" s="606"/>
    </row>
    <row r="49" spans="2:12" ht="11.25" customHeight="1" x14ac:dyDescent="0.2">
      <c r="B49" s="606"/>
      <c r="C49" s="606"/>
      <c r="D49" s="606"/>
      <c r="E49" s="606"/>
      <c r="F49" s="606"/>
      <c r="G49" s="606"/>
      <c r="H49" s="606"/>
      <c r="I49" s="606"/>
      <c r="J49" s="606"/>
      <c r="K49" s="606"/>
      <c r="L49" s="606"/>
    </row>
    <row r="50" spans="2:12" ht="11.25" customHeight="1" x14ac:dyDescent="0.2">
      <c r="B50" s="606"/>
      <c r="C50" s="606"/>
      <c r="D50" s="606"/>
      <c r="E50" s="606"/>
      <c r="F50" s="606"/>
      <c r="G50" s="606"/>
      <c r="H50" s="606"/>
      <c r="I50" s="606"/>
      <c r="J50" s="606"/>
      <c r="K50" s="606"/>
      <c r="L50" s="606"/>
    </row>
    <row r="51" spans="2:12" ht="11.25" customHeight="1" x14ac:dyDescent="0.2">
      <c r="B51" s="606"/>
      <c r="C51" s="606"/>
      <c r="D51" s="606"/>
      <c r="E51" s="606"/>
      <c r="F51" s="606"/>
      <c r="G51" s="606"/>
      <c r="H51" s="606"/>
      <c r="I51" s="606"/>
      <c r="J51" s="606"/>
      <c r="K51" s="606"/>
      <c r="L51" s="606"/>
    </row>
    <row r="52" spans="2:12" ht="11.25" customHeight="1" x14ac:dyDescent="0.2">
      <c r="B52" s="605"/>
      <c r="C52" s="605"/>
      <c r="D52" s="605"/>
      <c r="E52" s="605"/>
      <c r="F52" s="605"/>
      <c r="G52" s="605"/>
      <c r="H52" s="605"/>
      <c r="I52" s="605"/>
      <c r="J52" s="605"/>
      <c r="K52" s="605"/>
      <c r="L52" s="605"/>
    </row>
    <row r="53" spans="2:12" ht="11.25" customHeight="1" x14ac:dyDescent="0.2">
      <c r="B53" s="605"/>
      <c r="C53" s="605"/>
      <c r="D53" s="605"/>
      <c r="E53" s="605"/>
      <c r="F53" s="605"/>
      <c r="G53" s="605"/>
      <c r="H53" s="605"/>
      <c r="I53" s="605"/>
      <c r="J53" s="605"/>
      <c r="K53" s="605"/>
      <c r="L53" s="605"/>
    </row>
    <row r="54" spans="2:12" ht="11.25" customHeight="1" x14ac:dyDescent="0.2">
      <c r="B54" s="605"/>
      <c r="C54" s="605"/>
      <c r="D54" s="605"/>
      <c r="E54" s="605"/>
      <c r="F54" s="605"/>
      <c r="G54" s="605"/>
      <c r="H54" s="605"/>
      <c r="I54" s="605"/>
      <c r="J54" s="605"/>
      <c r="K54" s="605"/>
      <c r="L54" s="605"/>
    </row>
    <row r="55" spans="2:12" ht="11.25" customHeight="1" x14ac:dyDescent="0.2">
      <c r="B55" s="605"/>
      <c r="C55" s="605"/>
      <c r="D55" s="605"/>
      <c r="E55" s="605"/>
      <c r="F55" s="605"/>
      <c r="G55" s="605"/>
      <c r="H55" s="605"/>
      <c r="I55" s="605"/>
      <c r="J55" s="605"/>
      <c r="K55" s="605"/>
      <c r="L55" s="605"/>
    </row>
    <row r="56" spans="2:12" ht="11.25" customHeight="1" x14ac:dyDescent="0.2"/>
  </sheetData>
  <sheetProtection password="E82B" sheet="1" objects="1" scenarios="1"/>
  <protectedRanges>
    <protectedRange sqref="C3:D6 C12 C9:D9 H3:H4 D16:D31" name="Range1_1"/>
    <protectedRange password="CDC0" sqref="E18:E21" name="Range1_3"/>
  </protectedRanges>
  <mergeCells count="36">
    <mergeCell ref="A10:B10"/>
    <mergeCell ref="C10:D10"/>
    <mergeCell ref="A9:B9"/>
    <mergeCell ref="C9:D9"/>
    <mergeCell ref="A3:B3"/>
    <mergeCell ref="C3:E3"/>
    <mergeCell ref="A4:B4"/>
    <mergeCell ref="C4:E4"/>
    <mergeCell ref="A5:B5"/>
    <mergeCell ref="C5:E5"/>
    <mergeCell ref="A6:B6"/>
    <mergeCell ref="C6:E6"/>
    <mergeCell ref="A7:B7"/>
    <mergeCell ref="C7:D7"/>
    <mergeCell ref="C8:D8"/>
    <mergeCell ref="A11:B11"/>
    <mergeCell ref="C11:D11"/>
    <mergeCell ref="A12:B12"/>
    <mergeCell ref="C12:D12"/>
    <mergeCell ref="I14:I15"/>
    <mergeCell ref="G14:G15"/>
    <mergeCell ref="J14:J15"/>
    <mergeCell ref="K14:K15"/>
    <mergeCell ref="L14:L15"/>
    <mergeCell ref="A16:A31"/>
    <mergeCell ref="C16:C31"/>
    <mergeCell ref="D16:D31"/>
    <mergeCell ref="B17:B22"/>
    <mergeCell ref="L17:L22"/>
    <mergeCell ref="B23:B31"/>
    <mergeCell ref="L23:L31"/>
    <mergeCell ref="H14:H15"/>
    <mergeCell ref="A14:B15"/>
    <mergeCell ref="C14:D14"/>
    <mergeCell ref="E14:E15"/>
    <mergeCell ref="F14:F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Bovine</vt:lpstr>
      <vt:lpstr>Ovine</vt:lpstr>
      <vt:lpstr>Equine</vt:lpstr>
      <vt:lpstr>Bovine Milk </vt:lpstr>
      <vt:lpstr>Wild Game</vt:lpstr>
      <vt:lpstr>Honey</vt:lpstr>
      <vt:lpstr>Aquaculture - finfish</vt:lpstr>
      <vt:lpstr>Aquaculture - other</vt:lpstr>
      <vt:lpstr>Casings_Bovine</vt:lpstr>
      <vt:lpstr>Casings_Ovine</vt:lpstr>
      <vt:lpstr>Casings_Equine</vt:lpstr>
      <vt:lpstr>Honey!Área_de_impresión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Lariccia</dc:creator>
  <cp:lastModifiedBy>Usuario de Windows</cp:lastModifiedBy>
  <cp:lastPrinted>2017-02-15T13:33:47Z</cp:lastPrinted>
  <dcterms:created xsi:type="dcterms:W3CDTF">2016-02-26T13:38:37Z</dcterms:created>
  <dcterms:modified xsi:type="dcterms:W3CDTF">2022-04-22T13:27:07Z</dcterms:modified>
</cp:coreProperties>
</file>