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dei\DIE_SERVIDOR_2021\ESTADISTICAS Y ENCUESTAS\BOLETIN ESTADISTICO\2023 Estadisticas Datos 2022\WEB 2022\subidos_a_la_web_LISTO\"/>
    </mc:Choice>
  </mc:AlternateContent>
  <bookViews>
    <workbookView xWindow="0" yWindow="0" windowWidth="28800" windowHeight="12300"/>
  </bookViews>
  <sheets>
    <sheet name="Extrac- Prod Con Zona Fran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0" i="1" l="1"/>
  <c r="M80" i="1"/>
  <c r="L80" i="1"/>
  <c r="K80" i="1"/>
  <c r="J80" i="1"/>
  <c r="I80" i="1"/>
  <c r="G80" i="1"/>
  <c r="F80" i="1"/>
  <c r="N74" i="1"/>
  <c r="N73" i="1" s="1"/>
  <c r="M74" i="1"/>
  <c r="M73" i="1" s="1"/>
  <c r="L74" i="1"/>
  <c r="L73" i="1" s="1"/>
  <c r="K74" i="1"/>
  <c r="J74" i="1"/>
  <c r="I74" i="1"/>
  <c r="I73" i="1" s="1"/>
  <c r="H74" i="1"/>
  <c r="G74" i="1"/>
  <c r="F74" i="1"/>
  <c r="E74" i="1"/>
  <c r="E73" i="1" s="1"/>
  <c r="D74" i="1"/>
  <c r="D73" i="1" s="1"/>
  <c r="G69" i="1"/>
  <c r="F69" i="1"/>
  <c r="N63" i="1"/>
  <c r="M63" i="1"/>
  <c r="L63" i="1"/>
  <c r="L60" i="1" s="1"/>
  <c r="K63" i="1"/>
  <c r="J63" i="1"/>
  <c r="I63" i="1"/>
  <c r="I60" i="1" s="1"/>
  <c r="H63" i="1"/>
  <c r="H60" i="1" s="1"/>
  <c r="G63" i="1"/>
  <c r="N60" i="1"/>
  <c r="M60" i="1"/>
  <c r="G60" i="1"/>
  <c r="F60" i="1"/>
  <c r="E60" i="1"/>
  <c r="N56" i="1"/>
  <c r="M56" i="1"/>
  <c r="L56" i="1"/>
  <c r="K56" i="1"/>
  <c r="J56" i="1"/>
  <c r="I56" i="1"/>
  <c r="H56" i="1"/>
  <c r="G56" i="1"/>
  <c r="F56" i="1"/>
  <c r="F46" i="1" s="1"/>
  <c r="E56" i="1"/>
  <c r="D56" i="1"/>
  <c r="I54" i="1"/>
  <c r="H54" i="1"/>
  <c r="G54" i="1"/>
  <c r="F54" i="1"/>
  <c r="D54" i="1"/>
  <c r="N50" i="1"/>
  <c r="N46" i="1" s="1"/>
  <c r="M50" i="1"/>
  <c r="L50" i="1"/>
  <c r="K50" i="1"/>
  <c r="J50" i="1"/>
  <c r="H50" i="1"/>
  <c r="G50" i="1"/>
  <c r="F50" i="1"/>
  <c r="E50" i="1"/>
  <c r="D50" i="1"/>
  <c r="N47" i="1"/>
  <c r="M47" i="1"/>
  <c r="L47" i="1"/>
  <c r="K47" i="1"/>
  <c r="K46" i="1" s="1"/>
  <c r="J47" i="1"/>
  <c r="I47" i="1"/>
  <c r="I46" i="1" s="1"/>
  <c r="H47" i="1"/>
  <c r="H46" i="1" s="1"/>
  <c r="G47" i="1"/>
  <c r="F47" i="1"/>
  <c r="E47" i="1"/>
  <c r="D47" i="1"/>
  <c r="E46" i="1"/>
  <c r="N43" i="1"/>
  <c r="M43" i="1"/>
  <c r="L43" i="1"/>
  <c r="K43" i="1"/>
  <c r="J43" i="1"/>
  <c r="H43" i="1"/>
  <c r="G43" i="1"/>
  <c r="F43" i="1"/>
  <c r="E43" i="1"/>
  <c r="D43" i="1"/>
  <c r="N39" i="1"/>
  <c r="M39" i="1"/>
  <c r="L39" i="1"/>
  <c r="K39" i="1"/>
  <c r="H39" i="1"/>
  <c r="G39" i="1"/>
  <c r="F39" i="1"/>
  <c r="E39" i="1"/>
  <c r="D39" i="1"/>
  <c r="D30" i="1"/>
  <c r="D28" i="1" s="1"/>
  <c r="M28" i="1"/>
  <c r="L28" i="1"/>
  <c r="K28" i="1"/>
  <c r="J28" i="1"/>
  <c r="I28" i="1"/>
  <c r="H28" i="1"/>
  <c r="G28" i="1"/>
  <c r="F28" i="1"/>
  <c r="E28" i="1"/>
  <c r="I27" i="1"/>
  <c r="I25" i="1" s="1"/>
  <c r="D27" i="1"/>
  <c r="D25" i="1" s="1"/>
  <c r="N25" i="1"/>
  <c r="M25" i="1"/>
  <c r="L25" i="1"/>
  <c r="K25" i="1"/>
  <c r="J25" i="1"/>
  <c r="H25" i="1"/>
  <c r="G25" i="1"/>
  <c r="F25" i="1"/>
  <c r="E25" i="1"/>
  <c r="I24" i="1"/>
  <c r="I22" i="1" s="1"/>
  <c r="H24" i="1"/>
  <c r="I23" i="1"/>
  <c r="H23" i="1"/>
  <c r="H20" i="1" s="1"/>
  <c r="N22" i="1"/>
  <c r="M22" i="1"/>
  <c r="L22" i="1"/>
  <c r="K22" i="1"/>
  <c r="J22" i="1"/>
  <c r="G22" i="1"/>
  <c r="F22" i="1"/>
  <c r="E22" i="1"/>
  <c r="D22" i="1"/>
  <c r="N21" i="1"/>
  <c r="M21" i="1"/>
  <c r="L21" i="1"/>
  <c r="K21" i="1"/>
  <c r="J21" i="1"/>
  <c r="I21" i="1"/>
  <c r="I15" i="1" s="1"/>
  <c r="H21" i="1"/>
  <c r="H15" i="1" s="1"/>
  <c r="G21" i="1"/>
  <c r="F21" i="1"/>
  <c r="E21" i="1"/>
  <c r="N20" i="1"/>
  <c r="N19" i="1" s="1"/>
  <c r="M20" i="1"/>
  <c r="L20" i="1"/>
  <c r="L14" i="1" s="1"/>
  <c r="K20" i="1"/>
  <c r="K19" i="1" s="1"/>
  <c r="J20" i="1"/>
  <c r="I20" i="1"/>
  <c r="G20" i="1"/>
  <c r="G19" i="1" s="1"/>
  <c r="F20" i="1"/>
  <c r="F19" i="1" s="1"/>
  <c r="E20" i="1"/>
  <c r="E14" i="1" s="1"/>
  <c r="D20" i="1"/>
  <c r="D14" i="1" s="1"/>
  <c r="L19" i="1"/>
  <c r="J19" i="1"/>
  <c r="N16" i="1"/>
  <c r="M16" i="1"/>
  <c r="L16" i="1"/>
  <c r="K16" i="1"/>
  <c r="K13" i="1" s="1"/>
  <c r="J16" i="1"/>
  <c r="I16" i="1"/>
  <c r="H16" i="1"/>
  <c r="G16" i="1"/>
  <c r="F16" i="1"/>
  <c r="E16" i="1"/>
  <c r="D16" i="1"/>
  <c r="N15" i="1"/>
  <c r="M15" i="1"/>
  <c r="L15" i="1"/>
  <c r="K15" i="1"/>
  <c r="J15" i="1"/>
  <c r="G15" i="1"/>
  <c r="F15" i="1"/>
  <c r="E15" i="1"/>
  <c r="N14" i="1"/>
  <c r="J14" i="1"/>
  <c r="I14" i="1"/>
  <c r="G14" i="1"/>
  <c r="G13" i="1" s="1"/>
  <c r="F14" i="1"/>
  <c r="F13" i="1" s="1"/>
  <c r="L13" i="1"/>
  <c r="J13" i="1"/>
  <c r="G73" i="1" l="1"/>
  <c r="H19" i="1"/>
  <c r="H14" i="1"/>
  <c r="F73" i="1"/>
  <c r="E13" i="1"/>
  <c r="J46" i="1"/>
  <c r="N13" i="1"/>
  <c r="H22" i="1"/>
  <c r="D19" i="1"/>
  <c r="D21" i="1"/>
  <c r="D15" i="1" s="1"/>
  <c r="D13" i="1" s="1"/>
  <c r="I19" i="1"/>
  <c r="K14" i="1"/>
  <c r="I13" i="1"/>
  <c r="L46" i="1"/>
  <c r="G46" i="1"/>
  <c r="D46" i="1"/>
  <c r="M46" i="1"/>
  <c r="H13" i="1"/>
  <c r="E19" i="1"/>
  <c r="M19" i="1"/>
  <c r="M14" i="1"/>
  <c r="M13" i="1" l="1"/>
</calcChain>
</file>

<file path=xl/sharedStrings.xml><?xml version="1.0" encoding="utf-8"?>
<sst xmlns="http://schemas.openxmlformats.org/spreadsheetml/2006/main" count="184" uniqueCount="107">
  <si>
    <r>
      <t xml:space="preserve">                                                       </t>
    </r>
    <r>
      <rPr>
        <b/>
        <sz val="18"/>
        <color theme="4"/>
        <rFont val="Calibri"/>
        <family val="2"/>
        <scheme val="minor"/>
      </rPr>
      <t xml:space="preserve">EXTRACCIÓN DE MADERA EN ROLLO  / </t>
    </r>
    <r>
      <rPr>
        <b/>
        <sz val="18"/>
        <color theme="1"/>
        <rFont val="Calibri"/>
        <family val="2"/>
        <scheme val="minor"/>
      </rPr>
      <t>EXTRACTION OF ROUNDWOOD</t>
    </r>
  </si>
  <si>
    <r>
      <t xml:space="preserve">Código / </t>
    </r>
    <r>
      <rPr>
        <b/>
        <sz val="12"/>
        <color theme="0"/>
        <rFont val="Univers"/>
      </rPr>
      <t>Code</t>
    </r>
  </si>
  <si>
    <r>
      <t>Producto /</t>
    </r>
    <r>
      <rPr>
        <b/>
        <i/>
        <sz val="12"/>
        <color theme="0"/>
        <rFont val="Univers"/>
      </rPr>
      <t xml:space="preserve"> </t>
    </r>
    <r>
      <rPr>
        <b/>
        <sz val="12"/>
        <color theme="0"/>
        <rFont val="Univers"/>
      </rPr>
      <t>Product</t>
    </r>
  </si>
  <si>
    <t>Unidad / Unity</t>
  </si>
  <si>
    <r>
      <t xml:space="preserve">MADERA EN ROLLO / </t>
    </r>
    <r>
      <rPr>
        <b/>
        <sz val="12"/>
        <rFont val="Univers"/>
      </rPr>
      <t>ROUNDWOOD</t>
    </r>
  </si>
  <si>
    <r>
      <t>1000 m</t>
    </r>
    <r>
      <rPr>
        <vertAlign val="superscript"/>
        <sz val="11"/>
        <rFont val="Univers"/>
        <family val="2"/>
      </rPr>
      <t>3</t>
    </r>
  </si>
  <si>
    <t>1.C</t>
  </si>
  <si>
    <r>
      <t xml:space="preserve">CONIFERAS / </t>
    </r>
    <r>
      <rPr>
        <b/>
        <sz val="12"/>
        <color theme="1"/>
        <rFont val="Univers"/>
      </rPr>
      <t>CONIFEROUS</t>
    </r>
    <r>
      <rPr>
        <b/>
        <sz val="12"/>
        <color theme="1"/>
        <rFont val="Univers"/>
        <family val="2"/>
      </rPr>
      <t xml:space="preserve"> </t>
    </r>
  </si>
  <si>
    <r>
      <t>1000 m</t>
    </r>
    <r>
      <rPr>
        <vertAlign val="superscript"/>
        <sz val="10"/>
        <rFont val="Univers"/>
        <family val="2"/>
      </rPr>
      <t>3</t>
    </r>
  </si>
  <si>
    <t>1.NC</t>
  </si>
  <si>
    <r>
      <t xml:space="preserve">NO CONIFERAS / </t>
    </r>
    <r>
      <rPr>
        <b/>
        <sz val="12"/>
        <color theme="1"/>
        <rFont val="Univers"/>
      </rPr>
      <t xml:space="preserve">NON-CONIFEROUS </t>
    </r>
  </si>
  <si>
    <r>
      <t xml:space="preserve">COMBUSTIBLE DE MADERA, INCLUIDA LA MADERA PARA PRODUCIR CARBÓN VEGETAL / </t>
    </r>
    <r>
      <rPr>
        <b/>
        <sz val="12"/>
        <rFont val="Univers"/>
      </rPr>
      <t>WOOD FUEL</t>
    </r>
  </si>
  <si>
    <t>1.1.C</t>
  </si>
  <si>
    <r>
      <t xml:space="preserve">Coníferas / </t>
    </r>
    <r>
      <rPr>
        <b/>
        <sz val="12"/>
        <color theme="1"/>
        <rFont val="Calibri"/>
        <family val="2"/>
        <scheme val="minor"/>
      </rPr>
      <t>Coniferous</t>
    </r>
  </si>
  <si>
    <t>1.1.NC</t>
  </si>
  <si>
    <r>
      <t xml:space="preserve">No coníferas / </t>
    </r>
    <r>
      <rPr>
        <b/>
        <sz val="12"/>
        <color theme="1"/>
        <rFont val="Calibri"/>
        <family val="2"/>
        <scheme val="minor"/>
      </rPr>
      <t>Non-Coniferous</t>
    </r>
  </si>
  <si>
    <r>
      <t xml:space="preserve">MADERA EN ROLLO INDUSTRIAL (MADERA EN BRUTO) / </t>
    </r>
    <r>
      <rPr>
        <b/>
        <sz val="12"/>
        <rFont val="Univers"/>
      </rPr>
      <t>INDUSTRIAL ROUNDWOOD</t>
    </r>
  </si>
  <si>
    <t>1.2.C</t>
  </si>
  <si>
    <t>1.2.NC</t>
  </si>
  <si>
    <t>1.2.1</t>
  </si>
  <si>
    <r>
      <t xml:space="preserve">TROZAS DE ASERRÍO, TABLEROS Y  CHAPAS / </t>
    </r>
    <r>
      <rPr>
        <b/>
        <sz val="12"/>
        <color theme="1"/>
        <rFont val="Univers"/>
      </rPr>
      <t>SAWLOGS AND VENEER LOGS</t>
    </r>
  </si>
  <si>
    <t>1.2.1.C</t>
  </si>
  <si>
    <t>1.2.1.NC</t>
  </si>
  <si>
    <t>1.2.2</t>
  </si>
  <si>
    <r>
      <t xml:space="preserve">MADERA PARA PULPA (ROLLIZA Y CHIPS) / </t>
    </r>
    <r>
      <rPr>
        <b/>
        <sz val="12"/>
        <color theme="1"/>
        <rFont val="Univers"/>
      </rPr>
      <t>PULPWOOD, ROUND AND SPLIT</t>
    </r>
  </si>
  <si>
    <t>1.2.2.C</t>
  </si>
  <si>
    <t>1.2.2.NC</t>
  </si>
  <si>
    <t>1.2.3</t>
  </si>
  <si>
    <r>
      <t xml:space="preserve">OTRA MADERA EN ROLLO INDUSTRIAL / </t>
    </r>
    <r>
      <rPr>
        <b/>
        <sz val="12"/>
        <color theme="1"/>
        <rFont val="Univers"/>
      </rPr>
      <t>OTHER INDUSTRIAL ROUNDWOOD</t>
    </r>
  </si>
  <si>
    <t>1.2.3.C</t>
  </si>
  <si>
    <t>1.2.3.NC</t>
  </si>
  <si>
    <t>Fuente: Encuestas elaboradas por la Division  Evaluación &amp; Información . DGF . MGAP</t>
  </si>
  <si>
    <r>
      <t xml:space="preserve">                                                                             PRODUCCIÓN (CON ZONAS FRANCAS)  / </t>
    </r>
    <r>
      <rPr>
        <b/>
        <sz val="18"/>
        <color theme="1"/>
        <rFont val="Calibri"/>
        <family val="2"/>
        <scheme val="minor"/>
      </rPr>
      <t>PRODUCTION (WITH FREE ZONES)</t>
    </r>
  </si>
  <si>
    <r>
      <t xml:space="preserve">Código / </t>
    </r>
    <r>
      <rPr>
        <b/>
        <i/>
        <sz val="12"/>
        <color theme="0"/>
        <rFont val="Univers"/>
      </rPr>
      <t>Code</t>
    </r>
  </si>
  <si>
    <r>
      <t>Producto /</t>
    </r>
    <r>
      <rPr>
        <b/>
        <sz val="12"/>
        <color theme="0"/>
        <rFont val="Univers"/>
      </rPr>
      <t xml:space="preserve"> Product</t>
    </r>
  </si>
  <si>
    <r>
      <t xml:space="preserve">CARBÓN VEGETAL / </t>
    </r>
    <r>
      <rPr>
        <b/>
        <sz val="12"/>
        <rFont val="Calibri"/>
        <family val="2"/>
        <scheme val="minor"/>
      </rPr>
      <t>WOOD</t>
    </r>
    <r>
      <rPr>
        <b/>
        <sz val="12"/>
        <color theme="3"/>
        <rFont val="Calibri"/>
        <family val="2"/>
        <scheme val="minor"/>
      </rPr>
      <t xml:space="preserve"> </t>
    </r>
    <r>
      <rPr>
        <b/>
        <sz val="12"/>
        <rFont val="Univers"/>
      </rPr>
      <t>CHARCOAL</t>
    </r>
  </si>
  <si>
    <t>1000 ton</t>
  </si>
  <si>
    <t>3</t>
  </si>
  <si>
    <r>
      <t xml:space="preserve">ASTILLAS, PARTÍCULAS (CHIPS) Y RESIDUOS DE MADERA / </t>
    </r>
    <r>
      <rPr>
        <b/>
        <sz val="12"/>
        <rFont val="Calibri"/>
        <family val="2"/>
        <scheme val="minor"/>
      </rPr>
      <t>WOOD CHIPS, PARTICLES AND RESIDUES</t>
    </r>
  </si>
  <si>
    <t>1000 m3</t>
  </si>
  <si>
    <t>3,1</t>
  </si>
  <si>
    <r>
      <t xml:space="preserve">ASTILLAS Y PARTÍCULAS (CHIPS) / </t>
    </r>
    <r>
      <rPr>
        <b/>
        <sz val="12"/>
        <rFont val="Univers"/>
      </rPr>
      <t>WOOD CHIPS AND PARTICLES</t>
    </r>
  </si>
  <si>
    <t>3,2</t>
  </si>
  <si>
    <r>
      <t xml:space="preserve">RESIDUOS DE MADERA / </t>
    </r>
    <r>
      <rPr>
        <b/>
        <sz val="12"/>
        <rFont val="Univers"/>
      </rPr>
      <t xml:space="preserve">WOOD RESIDUES </t>
    </r>
  </si>
  <si>
    <t>4</t>
  </si>
  <si>
    <r>
      <t xml:space="preserve">PELLETS DE MADERA / </t>
    </r>
    <r>
      <rPr>
        <b/>
        <sz val="12"/>
        <rFont val="Univers"/>
      </rPr>
      <t xml:space="preserve">WOOD PELLETS </t>
    </r>
  </si>
  <si>
    <r>
      <t xml:space="preserve">MADERA ASERRADA / </t>
    </r>
    <r>
      <rPr>
        <b/>
        <sz val="12"/>
        <rFont val="Univers"/>
      </rPr>
      <t>SAWNWOOD</t>
    </r>
  </si>
  <si>
    <r>
      <t>1000 m</t>
    </r>
    <r>
      <rPr>
        <vertAlign val="superscript"/>
        <sz val="12"/>
        <rFont val="Univers"/>
        <family val="2"/>
      </rPr>
      <t>3</t>
    </r>
  </si>
  <si>
    <t>5.C</t>
  </si>
  <si>
    <t>5.NC</t>
  </si>
  <si>
    <r>
      <t xml:space="preserve">TABLEROS DE MADERA Y HOJAS DE CHAPA / </t>
    </r>
    <r>
      <rPr>
        <b/>
        <sz val="12"/>
        <rFont val="Univers"/>
      </rPr>
      <t>WOOD-BASED PANELS AND VENEERS</t>
    </r>
  </si>
  <si>
    <r>
      <t xml:space="preserve">HOJAS DE CHAPA / </t>
    </r>
    <r>
      <rPr>
        <b/>
        <sz val="12"/>
        <rFont val="Calibri"/>
        <family val="2"/>
        <scheme val="minor"/>
      </rPr>
      <t>VENEER SHEETS</t>
    </r>
  </si>
  <si>
    <t>6.1.C</t>
  </si>
  <si>
    <t>6.1.NC</t>
  </si>
  <si>
    <r>
      <t>MADERA TERCIADA /</t>
    </r>
    <r>
      <rPr>
        <b/>
        <sz val="12"/>
        <rFont val="Univers"/>
      </rPr>
      <t xml:space="preserve"> PLYWOOD</t>
    </r>
  </si>
  <si>
    <t>6.2.C</t>
  </si>
  <si>
    <t>6.2.NC</t>
  </si>
  <si>
    <t>6.2. M</t>
  </si>
  <si>
    <r>
      <t>Mezcla Coniferas y No coniferas /</t>
    </r>
    <r>
      <rPr>
        <b/>
        <sz val="12"/>
        <rFont val="Calibri"/>
        <family val="2"/>
        <scheme val="minor"/>
      </rPr>
      <t xml:space="preserve"> Coniferous and Non Coniferous Mixture</t>
    </r>
  </si>
  <si>
    <r>
      <t xml:space="preserve">TABLEROS DE PARTÍCULAS (incluidos los TPO) / </t>
    </r>
    <r>
      <rPr>
        <b/>
        <sz val="12"/>
        <rFont val="Univers"/>
      </rPr>
      <t>PARTICLE BOARD, ORIENTED STRANDBOARD (OSB) AND SIMILAR BOARD</t>
    </r>
  </si>
  <si>
    <t>6.3.1</t>
  </si>
  <si>
    <r>
      <t xml:space="preserve"> TPO / </t>
    </r>
    <r>
      <rPr>
        <b/>
        <sz val="12"/>
        <rFont val="Calibri"/>
        <family val="2"/>
        <scheme val="minor"/>
      </rPr>
      <t>ORIENTED STRANDBOARD (OSB)</t>
    </r>
  </si>
  <si>
    <r>
      <t xml:space="preserve">TABLEROS DE FIBRA / </t>
    </r>
    <r>
      <rPr>
        <b/>
        <sz val="12"/>
        <rFont val="Univers"/>
      </rPr>
      <t>FIBREBOARDS</t>
    </r>
  </si>
  <si>
    <t>6.4.1</t>
  </si>
  <si>
    <r>
      <t>DUROS /</t>
    </r>
    <r>
      <rPr>
        <b/>
        <sz val="12"/>
        <color theme="6" tint="-0.499984740745262"/>
        <rFont val="Univers"/>
      </rPr>
      <t xml:space="preserve"> </t>
    </r>
    <r>
      <rPr>
        <b/>
        <sz val="12"/>
        <color theme="1"/>
        <rFont val="Univers"/>
      </rPr>
      <t xml:space="preserve">HARDBOARD </t>
    </r>
  </si>
  <si>
    <t>6.4.2</t>
  </si>
  <si>
    <r>
      <t>MDF (DENSIDAD MEDIA) /</t>
    </r>
    <r>
      <rPr>
        <b/>
        <sz val="12"/>
        <color theme="6" tint="-0.499984740745262"/>
        <rFont val="Univers"/>
      </rPr>
      <t xml:space="preserve"> </t>
    </r>
    <r>
      <rPr>
        <b/>
        <sz val="12"/>
        <color theme="1"/>
        <rFont val="Univers"/>
      </rPr>
      <t>MEDIUM DENSITY FIBREBOARD</t>
    </r>
  </si>
  <si>
    <t>6.4.3</t>
  </si>
  <si>
    <r>
      <t xml:space="preserve">AISLANTES / </t>
    </r>
    <r>
      <rPr>
        <b/>
        <sz val="12"/>
        <rFont val="Calibri"/>
        <family val="2"/>
        <scheme val="minor"/>
      </rPr>
      <t xml:space="preserve">INSULATION, OTHER FIBREBOARD </t>
    </r>
  </si>
  <si>
    <r>
      <t xml:space="preserve">PULPA DE MADERA / </t>
    </r>
    <r>
      <rPr>
        <b/>
        <sz val="12"/>
        <rFont val="Univers"/>
      </rPr>
      <t>WOOD PULP</t>
    </r>
  </si>
  <si>
    <r>
      <t xml:space="preserve">MECÁNICA / </t>
    </r>
    <r>
      <rPr>
        <b/>
        <sz val="12"/>
        <rFont val="Univers"/>
      </rPr>
      <t>MECHANICAL WOOD PULP</t>
    </r>
  </si>
  <si>
    <r>
      <t xml:space="preserve">SEMIQUÍMICA / </t>
    </r>
    <r>
      <rPr>
        <b/>
        <sz val="12"/>
        <rFont val="Univers"/>
      </rPr>
      <t>SEMI-CHEMICAL WOOD PULP</t>
    </r>
  </si>
  <si>
    <r>
      <t>QUÍMICA /</t>
    </r>
    <r>
      <rPr>
        <b/>
        <sz val="12"/>
        <rFont val="Univers"/>
      </rPr>
      <t>CHEMICAL WOOD PULP</t>
    </r>
  </si>
  <si>
    <t>7.3.1</t>
  </si>
  <si>
    <r>
      <t xml:space="preserve">AL SULFATO SIN BLANQUEAR / </t>
    </r>
    <r>
      <rPr>
        <b/>
        <sz val="12"/>
        <rFont val="Univers"/>
      </rPr>
      <t>SULPHATE UNBLEACHED PULP</t>
    </r>
  </si>
  <si>
    <t>7.3.2</t>
  </si>
  <si>
    <r>
      <t>AL SULFATO BLANQUEADA /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Univers"/>
      </rPr>
      <t>SULPHATE BLEACHED PULP</t>
    </r>
  </si>
  <si>
    <t>7.3.3</t>
  </si>
  <si>
    <r>
      <t>AL SULFITO SIN BLANQUEAR /</t>
    </r>
    <r>
      <rPr>
        <b/>
        <sz val="12"/>
        <color theme="1"/>
        <rFont val="Univers"/>
      </rPr>
      <t xml:space="preserve"> SULPHITE</t>
    </r>
    <r>
      <rPr>
        <b/>
        <sz val="12"/>
        <color theme="6" tint="-0.499984740745262"/>
        <rFont val="Univers"/>
      </rPr>
      <t xml:space="preserve"> </t>
    </r>
    <r>
      <rPr>
        <b/>
        <sz val="12"/>
        <rFont val="Univers"/>
      </rPr>
      <t>UNBLEACHED PULP</t>
    </r>
  </si>
  <si>
    <t>7.3.4</t>
  </si>
  <si>
    <r>
      <t xml:space="preserve">AL SULFITO BLANQUEADA / </t>
    </r>
    <r>
      <rPr>
        <b/>
        <sz val="12"/>
        <color theme="1"/>
        <rFont val="Univers"/>
      </rPr>
      <t>SULPHITE BLEACHED PULP</t>
    </r>
  </si>
  <si>
    <r>
      <t xml:space="preserve">SOLUBLE / </t>
    </r>
    <r>
      <rPr>
        <b/>
        <sz val="12"/>
        <rFont val="Calibri"/>
        <family val="2"/>
        <scheme val="minor"/>
      </rPr>
      <t>DISSOLVING GRADES</t>
    </r>
  </si>
  <si>
    <r>
      <t>OTROS TIPOS DE PULPA /</t>
    </r>
    <r>
      <rPr>
        <b/>
        <sz val="12"/>
        <rFont val="Univers"/>
      </rPr>
      <t xml:space="preserve"> OTHER PULP</t>
    </r>
  </si>
  <si>
    <r>
      <t xml:space="preserve">PULPA DE OTRAS FIBRAS DISTINTAS DE LA MADERA / </t>
    </r>
    <r>
      <rPr>
        <b/>
        <sz val="12"/>
        <rFont val="Calibri"/>
        <family val="2"/>
        <scheme val="minor"/>
      </rPr>
      <t>PULP FROM FIBRES OTHER THAN WOOD</t>
    </r>
  </si>
  <si>
    <r>
      <t xml:space="preserve">PULPA DE FIBRA RECUPERADA / </t>
    </r>
    <r>
      <rPr>
        <b/>
        <sz val="12"/>
        <rFont val="Univers"/>
      </rPr>
      <t>RECOVERED FIBER PULP</t>
    </r>
  </si>
  <si>
    <r>
      <t xml:space="preserve">PAPEL RECUPERADO / </t>
    </r>
    <r>
      <rPr>
        <b/>
        <sz val="12"/>
        <rFont val="Univers"/>
      </rPr>
      <t>RECOVERED PAPER</t>
    </r>
  </si>
  <si>
    <r>
      <t xml:space="preserve">PAPEL Y CARTÓN / </t>
    </r>
    <r>
      <rPr>
        <b/>
        <sz val="12"/>
        <rFont val="Univers"/>
      </rPr>
      <t>PAPER AND PAPERBOARD</t>
    </r>
  </si>
  <si>
    <r>
      <t>PAPEL CON FINES GRÁFICOS/</t>
    </r>
    <r>
      <rPr>
        <b/>
        <sz val="12"/>
        <rFont val="Univers"/>
      </rPr>
      <t xml:space="preserve"> GRAPHIC PAPERS</t>
    </r>
  </si>
  <si>
    <t>10.1.1</t>
  </si>
  <si>
    <r>
      <t xml:space="preserve">PAPEL PARA PERIÓDICOS / </t>
    </r>
    <r>
      <rPr>
        <b/>
        <sz val="12"/>
        <color theme="1"/>
        <rFont val="Univers"/>
      </rPr>
      <t>NEWSPRINT</t>
    </r>
  </si>
  <si>
    <t>10.1.2</t>
  </si>
  <si>
    <r>
      <t xml:space="preserve">PAPEL MECÁNICO SIN ESTUCO / </t>
    </r>
    <r>
      <rPr>
        <b/>
        <sz val="12"/>
        <color theme="1"/>
        <rFont val="Univers"/>
      </rPr>
      <t xml:space="preserve">UNCOATED MECHANICAL PAPER  </t>
    </r>
  </si>
  <si>
    <t>10.1.3</t>
  </si>
  <si>
    <r>
      <t xml:space="preserve">PAPEL SIN ESTUCO Y SIN MADERA / </t>
    </r>
    <r>
      <rPr>
        <b/>
        <sz val="12"/>
        <color theme="1"/>
        <rFont val="Univers"/>
      </rPr>
      <t>UNCOATED WOODFREE PAPER</t>
    </r>
  </si>
  <si>
    <t>10.1.4</t>
  </si>
  <si>
    <r>
      <t>PAPEL ESTUCADO /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Univers"/>
      </rPr>
      <t>COATED PAPER</t>
    </r>
  </si>
  <si>
    <r>
      <t xml:space="preserve">PAPEL DE USO DOMÉSTICO Y SANITARIO /  </t>
    </r>
    <r>
      <rPr>
        <b/>
        <sz val="12"/>
        <rFont val="Univers"/>
      </rPr>
      <t>HOUSEHOLD AND SANITARY PAPER</t>
    </r>
  </si>
  <si>
    <r>
      <t>MATERIAL PARA EMPAQUETAR /</t>
    </r>
    <r>
      <rPr>
        <b/>
        <sz val="12"/>
        <rFont val="Univers"/>
      </rPr>
      <t xml:space="preserve"> PACKAGING MATERIAL</t>
    </r>
  </si>
  <si>
    <t>10.3.1</t>
  </si>
  <si>
    <r>
      <t xml:space="preserve">MATERIAL DE ENVASAR / </t>
    </r>
    <r>
      <rPr>
        <b/>
        <sz val="12"/>
        <color theme="1"/>
        <rFont val="Univers"/>
      </rPr>
      <t>CASE MATERIALS</t>
    </r>
  </si>
  <si>
    <t>10.3.2</t>
  </si>
  <si>
    <r>
      <t>CARTÓN PARA CAJAS PLEGABLES /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Univers"/>
      </rPr>
      <t>CARTONBOARD</t>
    </r>
  </si>
  <si>
    <t>10.3.3</t>
  </si>
  <si>
    <r>
      <t xml:space="preserve">PAPEL PARA ENVOLVER / </t>
    </r>
    <r>
      <rPr>
        <b/>
        <sz val="12"/>
        <color theme="1"/>
        <rFont val="Univers"/>
      </rPr>
      <t>WRAPPING PAPERS</t>
    </r>
  </si>
  <si>
    <t>10.3.4</t>
  </si>
  <si>
    <r>
      <t xml:space="preserve">OTROS PAPELES, UTILIZADOS PRINCIPALMENTE PARA EMPAQUETAR / </t>
    </r>
    <r>
      <rPr>
        <b/>
        <sz val="12"/>
        <color theme="1"/>
        <rFont val="Univers"/>
      </rPr>
      <t>OTHER PAPERS MAINLY FOR PACKAGING</t>
    </r>
  </si>
  <si>
    <r>
      <t xml:space="preserve">OTROS PAPELES Y CARTONES N.E.P. / </t>
    </r>
    <r>
      <rPr>
        <b/>
        <sz val="12"/>
        <rFont val="Univers"/>
      </rPr>
      <t>OTHER PAPER AND PAPERBOARD N.E.S. (NOT ELSEWHERE SPECIFIED)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</si>
</sst>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</font>
    <font>
      <b/>
      <sz val="13"/>
      <color theme="3"/>
      <name val="Calibri"/>
      <family val="2"/>
      <scheme val="minor"/>
    </font>
    <font>
      <b/>
      <sz val="10"/>
      <name val="Univers"/>
      <family val="2"/>
    </font>
    <font>
      <sz val="10"/>
      <name val="Univers"/>
      <family val="2"/>
    </font>
    <font>
      <b/>
      <i/>
      <u/>
      <sz val="28"/>
      <color theme="6" tint="-0.499984740745262"/>
      <name val="Calibri"/>
      <family val="2"/>
    </font>
    <font>
      <b/>
      <i/>
      <sz val="18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Univers"/>
    </font>
    <font>
      <b/>
      <i/>
      <sz val="12"/>
      <color theme="0"/>
      <name val="Univers"/>
    </font>
    <font>
      <b/>
      <sz val="12"/>
      <color theme="0"/>
      <name val="Univers"/>
      <family val="2"/>
    </font>
    <font>
      <b/>
      <sz val="12"/>
      <color theme="3"/>
      <name val="Calibri"/>
      <family val="2"/>
      <scheme val="minor"/>
    </font>
    <font>
      <b/>
      <sz val="12"/>
      <name val="Univers"/>
    </font>
    <font>
      <vertAlign val="superscript"/>
      <sz val="11"/>
      <name val="Univers"/>
      <family val="2"/>
    </font>
    <font>
      <b/>
      <sz val="12"/>
      <color theme="1"/>
      <name val="Univers"/>
    </font>
    <font>
      <b/>
      <sz val="12"/>
      <color theme="1"/>
      <name val="Univers"/>
      <family val="2"/>
    </font>
    <font>
      <vertAlign val="superscript"/>
      <sz val="10"/>
      <name val="Univers"/>
      <family val="2"/>
    </font>
    <font>
      <b/>
      <sz val="12"/>
      <color theme="1"/>
      <name val="Calibri"/>
      <family val="2"/>
      <scheme val="minor"/>
    </font>
    <font>
      <sz val="11"/>
      <name val="Univers"/>
      <family val="2"/>
    </font>
    <font>
      <b/>
      <sz val="10"/>
      <color rgb="FF0070C0"/>
      <name val="Univers"/>
      <family val="2"/>
    </font>
    <font>
      <b/>
      <sz val="12"/>
      <color theme="4" tint="-0.249977111117893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name val="Univers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color theme="6" tint="-0.499984740745262"/>
      <name val="Univers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shrinkToFit="1"/>
    </xf>
    <xf numFmtId="0" fontId="10" fillId="3" borderId="2" xfId="0" applyFont="1" applyFill="1" applyBorder="1" applyAlignment="1" applyProtection="1">
      <alignment horizontal="center" vertical="center" shrinkToFit="1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49" fontId="1" fillId="4" borderId="1" xfId="1" applyNumberFormat="1" applyFill="1" applyAlignment="1" applyProtection="1">
      <alignment horizontal="left" vertical="center"/>
    </xf>
    <xf numFmtId="0" fontId="11" fillId="4" borderId="1" xfId="1" applyFont="1" applyFill="1" applyAlignment="1" applyProtection="1">
      <alignment horizontal="left" vertical="center"/>
    </xf>
    <xf numFmtId="0" fontId="1" fillId="4" borderId="1" xfId="1" applyFill="1" applyAlignment="1" applyProtection="1">
      <alignment horizontal="center" vertical="center"/>
    </xf>
    <xf numFmtId="1" fontId="1" fillId="4" borderId="1" xfId="1" applyNumberFormat="1" applyFill="1" applyAlignment="1" applyProtection="1">
      <alignment horizontal="right" vertical="center"/>
      <protection locked="0"/>
    </xf>
    <xf numFmtId="1" fontId="1" fillId="4" borderId="1" xfId="1" applyNumberFormat="1" applyFill="1" applyAlignment="1" applyProtection="1">
      <alignment horizontal="right" vertical="center"/>
    </xf>
    <xf numFmtId="49" fontId="1" fillId="5" borderId="1" xfId="1" applyNumberFormat="1" applyFill="1" applyAlignment="1" applyProtection="1">
      <alignment horizontal="left" vertical="center"/>
      <protection locked="0"/>
    </xf>
    <xf numFmtId="0" fontId="11" fillId="5" borderId="1" xfId="1" applyFont="1" applyFill="1" applyAlignment="1" applyProtection="1">
      <alignment horizontal="left" vertical="center" wrapText="1" indent="1"/>
    </xf>
    <xf numFmtId="0" fontId="1" fillId="5" borderId="1" xfId="1" quotePrefix="1" applyFill="1" applyAlignment="1" applyProtection="1">
      <alignment horizontal="center" vertical="center"/>
    </xf>
    <xf numFmtId="1" fontId="1" fillId="5" borderId="1" xfId="1" quotePrefix="1" applyNumberFormat="1" applyFill="1" applyAlignment="1" applyProtection="1">
      <alignment horizontal="right" vertical="center"/>
    </xf>
    <xf numFmtId="0" fontId="1" fillId="0" borderId="1" xfId="1" applyFill="1" applyAlignment="1" applyProtection="1">
      <alignment vertical="center"/>
    </xf>
    <xf numFmtId="0" fontId="11" fillId="0" borderId="1" xfId="1" applyFont="1" applyAlignment="1" applyProtection="1">
      <alignment horizontal="left" vertical="center" indent="2"/>
    </xf>
    <xf numFmtId="0" fontId="1" fillId="0" borderId="1" xfId="1" applyFill="1" applyAlignment="1" applyProtection="1">
      <alignment horizontal="center" vertical="center"/>
    </xf>
    <xf numFmtId="1" fontId="1" fillId="0" borderId="1" xfId="1" applyNumberFormat="1" applyAlignment="1">
      <alignment horizontal="right"/>
    </xf>
    <xf numFmtId="1" fontId="1" fillId="0" borderId="1" xfId="1" applyNumberFormat="1" applyFill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indent="3"/>
    </xf>
    <xf numFmtId="0" fontId="18" fillId="0" borderId="0" xfId="0" quotePrefix="1" applyFont="1" applyBorder="1" applyAlignment="1" applyProtection="1">
      <alignment horizontal="center" vertical="center"/>
    </xf>
    <xf numFmtId="3" fontId="19" fillId="0" borderId="0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1" fillId="0" borderId="1" xfId="1" applyFont="1" applyFill="1" applyAlignment="1" applyProtection="1">
      <alignment horizontal="left" vertical="center" indent="2"/>
    </xf>
    <xf numFmtId="0" fontId="11" fillId="0" borderId="1" xfId="1" applyFont="1" applyFill="1" applyAlignment="1" applyProtection="1">
      <alignment horizontal="left" vertical="center" wrapText="1" indent="2"/>
    </xf>
    <xf numFmtId="0" fontId="0" fillId="0" borderId="0" xfId="0" applyAlignment="1">
      <alignment horizontal="center" vertical="center"/>
    </xf>
    <xf numFmtId="0" fontId="0" fillId="0" borderId="0" xfId="0" applyBorder="1"/>
    <xf numFmtId="1" fontId="1" fillId="0" borderId="1" xfId="1" applyNumberFormat="1" applyFill="1" applyAlignment="1" applyProtection="1">
      <alignment horizontal="right" vertical="center"/>
    </xf>
    <xf numFmtId="0" fontId="1" fillId="0" borderId="1" xfId="1" applyFill="1" applyAlignment="1" applyProtection="1">
      <alignment horizontal="right" vertical="center"/>
    </xf>
  </cellXfs>
  <cellStyles count="2">
    <cellStyle name="Normal" xfId="0" builtinId="0"/>
    <cellStyle name="Título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1559718</xdr:colOff>
      <xdr:row>1</xdr:row>
      <xdr:rowOff>25121</xdr:rowOff>
    </xdr:from>
    <xdr:to>
      <xdr:col>2</xdr:col>
      <xdr:colOff>0</xdr:colOff>
      <xdr:row>8</xdr:row>
      <xdr:rowOff>0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773"/>
        <a:stretch/>
      </xdr:blipFill>
      <xdr:spPr bwMode="auto">
        <a:xfrm>
          <a:off x="2807493" y="187046"/>
          <a:ext cx="5469732" cy="14036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88"/>
  <sheetViews>
    <sheetView showGridLines="0" tabSelected="1" zoomScale="64" zoomScaleNormal="64" workbookViewId="0">
      <pane ySplit="12" topLeftCell="A13" activePane="bottomLeft" state="frozen"/>
      <selection pane="bottomLeft" activeCell="P30" sqref="P30"/>
    </sheetView>
  </sheetViews>
  <sheetFormatPr baseColWidth="10" defaultRowHeight="12.75"/>
  <cols>
    <col min="1" max="1" width="18.7109375" customWidth="1"/>
    <col min="2" max="2" width="105.42578125" customWidth="1"/>
    <col min="3" max="3" width="16" customWidth="1"/>
    <col min="14" max="14" width="9.140625" bestFit="1" customWidth="1"/>
  </cols>
  <sheetData>
    <row r="1" spans="1:14">
      <c r="A1" s="1"/>
      <c r="B1" s="2"/>
      <c r="C1" s="3"/>
    </row>
    <row r="2" spans="1:14">
      <c r="A2" s="1"/>
      <c r="B2" s="2"/>
      <c r="C2" s="3"/>
    </row>
    <row r="3" spans="1:14">
      <c r="A3" s="1"/>
      <c r="B3" s="2"/>
      <c r="C3" s="3"/>
    </row>
    <row r="4" spans="1:14">
      <c r="A4" s="1"/>
      <c r="B4" s="2"/>
      <c r="C4" s="3"/>
    </row>
    <row r="5" spans="1:14">
      <c r="A5" s="1"/>
      <c r="B5" s="2"/>
      <c r="C5" s="3"/>
    </row>
    <row r="6" spans="1:14">
      <c r="A6" s="1"/>
      <c r="B6" s="2"/>
    </row>
    <row r="7" spans="1:14">
      <c r="A7" s="1"/>
      <c r="B7" s="2"/>
      <c r="C7" s="3"/>
    </row>
    <row r="8" spans="1:14" ht="36">
      <c r="A8" s="1"/>
      <c r="B8" s="4"/>
      <c r="C8" s="4"/>
      <c r="D8" s="4"/>
      <c r="E8" s="4"/>
      <c r="F8" s="4"/>
      <c r="G8" s="4"/>
    </row>
    <row r="9" spans="1:14">
      <c r="A9" s="1"/>
      <c r="B9" s="2"/>
      <c r="C9" s="3"/>
    </row>
    <row r="10" spans="1:14">
      <c r="A10" s="1"/>
      <c r="B10" s="2"/>
      <c r="C10" s="3"/>
    </row>
    <row r="11" spans="1:14" ht="25.5" customHeight="1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.75">
      <c r="A12" s="6" t="s">
        <v>1</v>
      </c>
      <c r="B12" s="6" t="s">
        <v>2</v>
      </c>
      <c r="C12" s="7" t="s">
        <v>3</v>
      </c>
      <c r="D12" s="8">
        <v>2012</v>
      </c>
      <c r="E12" s="8">
        <v>2013</v>
      </c>
      <c r="F12" s="8">
        <v>2014</v>
      </c>
      <c r="G12" s="8">
        <v>2015</v>
      </c>
      <c r="H12" s="9">
        <v>2016</v>
      </c>
      <c r="I12" s="8">
        <v>2017</v>
      </c>
      <c r="J12" s="9">
        <v>2018</v>
      </c>
      <c r="K12" s="8">
        <v>2019</v>
      </c>
      <c r="L12" s="9">
        <v>2020</v>
      </c>
      <c r="M12" s="8">
        <v>2021</v>
      </c>
      <c r="N12" s="10">
        <v>2022</v>
      </c>
    </row>
    <row r="13" spans="1:14" ht="18" thickBot="1">
      <c r="A13" s="11">
        <v>1</v>
      </c>
      <c r="B13" s="12" t="s">
        <v>4</v>
      </c>
      <c r="C13" s="13" t="s">
        <v>5</v>
      </c>
      <c r="D13" s="14">
        <f>SUM(D14:D15)</f>
        <v>9559.8880356919926</v>
      </c>
      <c r="E13" s="14">
        <f>SUM(E14:E15)</f>
        <v>10576.549566147023</v>
      </c>
      <c r="F13" s="14">
        <f>SUM(F14:F15)</f>
        <v>12521.457825533242</v>
      </c>
      <c r="G13" s="15">
        <f t="shared" ref="G13" si="0">SUM(G14:G15)</f>
        <v>13851.826679245283</v>
      </c>
      <c r="H13" s="15">
        <f>SUM(H14:H15)</f>
        <v>14082.690571428571</v>
      </c>
      <c r="I13" s="15">
        <f t="shared" ref="I13:N15" si="1">+I16+I19</f>
        <v>15895.647875457878</v>
      </c>
      <c r="J13" s="15">
        <f t="shared" si="1"/>
        <v>16988.141194386866</v>
      </c>
      <c r="K13" s="15">
        <f t="shared" si="1"/>
        <v>16034</v>
      </c>
      <c r="L13" s="15">
        <f t="shared" si="1"/>
        <v>17975.031457458637</v>
      </c>
      <c r="M13" s="15">
        <f t="shared" si="1"/>
        <v>18079.178041719999</v>
      </c>
      <c r="N13" s="15">
        <f t="shared" si="1"/>
        <v>17006.010270504688</v>
      </c>
    </row>
    <row r="14" spans="1:14" ht="18.75" thickTop="1" thickBot="1">
      <c r="A14" s="11" t="s">
        <v>6</v>
      </c>
      <c r="B14" s="12" t="s">
        <v>7</v>
      </c>
      <c r="C14" s="13" t="s">
        <v>8</v>
      </c>
      <c r="D14" s="14">
        <f t="shared" ref="D14:G15" si="2">+D17+D20</f>
        <v>679.98439999999994</v>
      </c>
      <c r="E14" s="14">
        <f t="shared" si="2"/>
        <v>652.30669999999998</v>
      </c>
      <c r="F14" s="14">
        <f t="shared" si="2"/>
        <v>832.22532553324106</v>
      </c>
      <c r="G14" s="15">
        <f t="shared" si="2"/>
        <v>815.94624528301904</v>
      </c>
      <c r="H14" s="15">
        <f>+H17+H20</f>
        <v>835.40957142857144</v>
      </c>
      <c r="I14" s="15">
        <f t="shared" si="1"/>
        <v>2265.9336666666704</v>
      </c>
      <c r="J14" s="15">
        <f t="shared" si="1"/>
        <v>3278.3110634090908</v>
      </c>
      <c r="K14" s="15">
        <f t="shared" si="1"/>
        <v>2444</v>
      </c>
      <c r="L14" s="15">
        <f t="shared" si="1"/>
        <v>3511.2043917386363</v>
      </c>
      <c r="M14" s="15">
        <f>+M17+M20</f>
        <v>3930.8623299999995</v>
      </c>
      <c r="N14" s="15">
        <f>+N17+N20</f>
        <v>3141.31355244</v>
      </c>
    </row>
    <row r="15" spans="1:14" ht="18.75" thickTop="1" thickBot="1">
      <c r="A15" s="11" t="s">
        <v>9</v>
      </c>
      <c r="B15" s="12" t="s">
        <v>10</v>
      </c>
      <c r="C15" s="13" t="s">
        <v>8</v>
      </c>
      <c r="D15" s="14">
        <f t="shared" si="2"/>
        <v>8879.9036356919933</v>
      </c>
      <c r="E15" s="14">
        <f t="shared" si="2"/>
        <v>9924.242866147024</v>
      </c>
      <c r="F15" s="14">
        <f t="shared" si="2"/>
        <v>11689.2325</v>
      </c>
      <c r="G15" s="15">
        <f>+G18+G21</f>
        <v>13035.880433962264</v>
      </c>
      <c r="H15" s="15">
        <f>+H18+H21</f>
        <v>13247.280999999999</v>
      </c>
      <c r="I15" s="15">
        <f t="shared" si="1"/>
        <v>13629.714208791209</v>
      </c>
      <c r="J15" s="15">
        <f t="shared" si="1"/>
        <v>13709.830130977776</v>
      </c>
      <c r="K15" s="15">
        <f t="shared" si="1"/>
        <v>13590</v>
      </c>
      <c r="L15" s="15">
        <f t="shared" si="1"/>
        <v>14463.827065719999</v>
      </c>
      <c r="M15" s="15">
        <f t="shared" si="1"/>
        <v>14148.315711720001</v>
      </c>
      <c r="N15" s="15">
        <f t="shared" si="1"/>
        <v>13864.696718064686</v>
      </c>
    </row>
    <row r="16" spans="1:14" ht="39" customHeight="1" thickTop="1" thickBot="1">
      <c r="A16" s="16">
        <v>1.1000000000000001</v>
      </c>
      <c r="B16" s="17" t="s">
        <v>11</v>
      </c>
      <c r="C16" s="18" t="s">
        <v>5</v>
      </c>
      <c r="D16" s="19">
        <f>D17+D18</f>
        <v>2704.1297356919949</v>
      </c>
      <c r="E16" s="19">
        <f>E17+E18</f>
        <v>2755.8574861470247</v>
      </c>
      <c r="F16" s="19">
        <f>F17+F18</f>
        <v>2756</v>
      </c>
      <c r="G16" s="19">
        <f>SUM(G17:G18)</f>
        <v>2777</v>
      </c>
      <c r="H16" s="19">
        <f>SUM(H17:H18)</f>
        <v>2785.4</v>
      </c>
      <c r="I16" s="19">
        <f>SUM(I17:I18)</f>
        <v>2566</v>
      </c>
      <c r="J16" s="19">
        <f t="shared" ref="J16:N16" si="3">SUM(J17:J18)</f>
        <v>2567</v>
      </c>
      <c r="K16" s="19">
        <f t="shared" si="3"/>
        <v>2629</v>
      </c>
      <c r="L16" s="19">
        <f t="shared" si="3"/>
        <v>2629.1769840000002</v>
      </c>
      <c r="M16" s="19">
        <f t="shared" si="3"/>
        <v>2332.6125200000006</v>
      </c>
      <c r="N16" s="19">
        <f t="shared" si="3"/>
        <v>2352.3178000000007</v>
      </c>
    </row>
    <row r="17" spans="1:14" ht="18.75" thickTop="1" thickBot="1">
      <c r="A17" s="20" t="s">
        <v>12</v>
      </c>
      <c r="B17" s="21" t="s">
        <v>13</v>
      </c>
      <c r="C17" s="22" t="s">
        <v>5</v>
      </c>
      <c r="D17" s="23">
        <v>0</v>
      </c>
      <c r="E17" s="23">
        <v>0</v>
      </c>
      <c r="F17" s="23">
        <v>0</v>
      </c>
      <c r="G17" s="23">
        <v>21</v>
      </c>
      <c r="H17" s="24">
        <v>29.4</v>
      </c>
      <c r="I17" s="24">
        <v>31</v>
      </c>
      <c r="J17" s="24">
        <v>36</v>
      </c>
      <c r="K17" s="24">
        <v>30</v>
      </c>
      <c r="L17" s="24">
        <v>24.178000000000001</v>
      </c>
      <c r="M17" s="24">
        <v>26.891010000000001</v>
      </c>
      <c r="N17" s="24">
        <v>30.17568</v>
      </c>
    </row>
    <row r="18" spans="1:14" ht="18.75" thickTop="1" thickBot="1">
      <c r="A18" s="20" t="s">
        <v>14</v>
      </c>
      <c r="B18" s="21" t="s">
        <v>15</v>
      </c>
      <c r="C18" s="22" t="s">
        <v>5</v>
      </c>
      <c r="D18" s="23">
        <v>2704.1297356919949</v>
      </c>
      <c r="E18" s="23">
        <v>2755.8574861470247</v>
      </c>
      <c r="F18" s="23">
        <v>2756</v>
      </c>
      <c r="G18" s="23">
        <v>2756</v>
      </c>
      <c r="H18" s="24">
        <v>2756</v>
      </c>
      <c r="I18" s="24">
        <v>2535</v>
      </c>
      <c r="J18" s="24">
        <v>2531</v>
      </c>
      <c r="K18" s="24">
        <v>2599</v>
      </c>
      <c r="L18" s="24">
        <v>2604.9989840000003</v>
      </c>
      <c r="M18" s="24">
        <v>2305.7215100000008</v>
      </c>
      <c r="N18" s="24">
        <v>2322.1421200000009</v>
      </c>
    </row>
    <row r="19" spans="1:14" ht="33.75" customHeight="1" thickTop="1" thickBot="1">
      <c r="A19" s="16">
        <v>1.2</v>
      </c>
      <c r="B19" s="17" t="s">
        <v>16</v>
      </c>
      <c r="C19" s="18" t="s">
        <v>5</v>
      </c>
      <c r="D19" s="19">
        <f t="shared" ref="D19:J19" si="4">SUM(D20:D21)</f>
        <v>6855.7582999999995</v>
      </c>
      <c r="E19" s="19">
        <f t="shared" si="4"/>
        <v>7820.6920799999998</v>
      </c>
      <c r="F19" s="19">
        <f t="shared" si="4"/>
        <v>9765.4578255332417</v>
      </c>
      <c r="G19" s="19">
        <f t="shared" si="4"/>
        <v>11074.826679245283</v>
      </c>
      <c r="H19" s="19">
        <f t="shared" si="4"/>
        <v>11297.29057142857</v>
      </c>
      <c r="I19" s="19">
        <f t="shared" si="4"/>
        <v>13329.647875457878</v>
      </c>
      <c r="J19" s="19">
        <f t="shared" si="4"/>
        <v>14421.141194386866</v>
      </c>
      <c r="K19" s="19">
        <f>SUM(K20:K21)</f>
        <v>13405</v>
      </c>
      <c r="L19" s="19">
        <f t="shared" ref="L19:N19" si="5">SUM(L20:L21)</f>
        <v>15345.854473458636</v>
      </c>
      <c r="M19" s="19">
        <f t="shared" si="5"/>
        <v>15746.56552172</v>
      </c>
      <c r="N19" s="19">
        <f t="shared" si="5"/>
        <v>14653.692470504686</v>
      </c>
    </row>
    <row r="20" spans="1:14" ht="18.75" thickTop="1" thickBot="1">
      <c r="A20" s="20" t="s">
        <v>17</v>
      </c>
      <c r="B20" s="21" t="s">
        <v>13</v>
      </c>
      <c r="C20" s="22" t="s">
        <v>5</v>
      </c>
      <c r="D20" s="23">
        <f t="shared" ref="D20:N21" si="6">+D23+D26+D29</f>
        <v>679.98439999999994</v>
      </c>
      <c r="E20" s="23">
        <f t="shared" si="6"/>
        <v>652.30669999999998</v>
      </c>
      <c r="F20" s="23">
        <f t="shared" si="6"/>
        <v>832.22532553324106</v>
      </c>
      <c r="G20" s="23">
        <f t="shared" si="6"/>
        <v>794.94624528301904</v>
      </c>
      <c r="H20" s="24">
        <f t="shared" si="6"/>
        <v>806.00957142857146</v>
      </c>
      <c r="I20" s="24">
        <f t="shared" si="6"/>
        <v>2234.9336666666704</v>
      </c>
      <c r="J20" s="24">
        <f t="shared" si="6"/>
        <v>3242.3110634090908</v>
      </c>
      <c r="K20" s="24">
        <f t="shared" si="6"/>
        <v>2414</v>
      </c>
      <c r="L20" s="24">
        <f t="shared" si="6"/>
        <v>3487.0263917386364</v>
      </c>
      <c r="M20" s="24">
        <f t="shared" si="6"/>
        <v>3903.9713199999997</v>
      </c>
      <c r="N20" s="24">
        <f t="shared" si="6"/>
        <v>3111.1378724400001</v>
      </c>
    </row>
    <row r="21" spans="1:14" ht="18.75" thickTop="1" thickBot="1">
      <c r="A21" s="20" t="s">
        <v>18</v>
      </c>
      <c r="B21" s="21" t="s">
        <v>15</v>
      </c>
      <c r="C21" s="22" t="s">
        <v>5</v>
      </c>
      <c r="D21" s="23">
        <f t="shared" si="6"/>
        <v>6175.7738999999992</v>
      </c>
      <c r="E21" s="23">
        <f t="shared" si="6"/>
        <v>7168.3853799999997</v>
      </c>
      <c r="F21" s="23">
        <f t="shared" si="6"/>
        <v>8933.2325000000001</v>
      </c>
      <c r="G21" s="23">
        <f t="shared" si="6"/>
        <v>10279.880433962264</v>
      </c>
      <c r="H21" s="24">
        <f t="shared" si="6"/>
        <v>10491.280999999999</v>
      </c>
      <c r="I21" s="24">
        <f t="shared" si="6"/>
        <v>11094.714208791209</v>
      </c>
      <c r="J21" s="24">
        <f t="shared" si="6"/>
        <v>11178.830130977776</v>
      </c>
      <c r="K21" s="24">
        <f t="shared" si="6"/>
        <v>10991</v>
      </c>
      <c r="L21" s="24">
        <f t="shared" si="6"/>
        <v>11858.828081719999</v>
      </c>
      <c r="M21" s="24">
        <f t="shared" si="6"/>
        <v>11842.59420172</v>
      </c>
      <c r="N21" s="24">
        <f t="shared" si="6"/>
        <v>11542.554598064686</v>
      </c>
    </row>
    <row r="22" spans="1:14" ht="18.75" thickTop="1" thickBot="1">
      <c r="A22" s="16" t="s">
        <v>19</v>
      </c>
      <c r="B22" s="17" t="s">
        <v>20</v>
      </c>
      <c r="C22" s="18" t="s">
        <v>5</v>
      </c>
      <c r="D22" s="19">
        <f t="shared" ref="D22:L22" si="7">SUM(D23:D24)</f>
        <v>1600.6393</v>
      </c>
      <c r="E22" s="19">
        <f t="shared" si="7"/>
        <v>1618.69208</v>
      </c>
      <c r="F22" s="19">
        <f t="shared" si="7"/>
        <v>1937.3878255332411</v>
      </c>
      <c r="G22" s="19">
        <f t="shared" si="7"/>
        <v>1703.8986792452829</v>
      </c>
      <c r="H22" s="19">
        <f t="shared" si="7"/>
        <v>1534.7619999999999</v>
      </c>
      <c r="I22" s="19">
        <f t="shared" si="7"/>
        <v>3125.8335897435936</v>
      </c>
      <c r="J22" s="19">
        <f t="shared" si="7"/>
        <v>4176.1611943868666</v>
      </c>
      <c r="K22" s="19">
        <f t="shared" si="7"/>
        <v>3135</v>
      </c>
      <c r="L22" s="19">
        <f t="shared" si="7"/>
        <v>4259.8544734586367</v>
      </c>
      <c r="M22" s="19">
        <f>SUM(M23:M24)</f>
        <v>4803.5655217199992</v>
      </c>
      <c r="N22" s="19">
        <f>SUM(N23:N24)</f>
        <v>3995.5148031400004</v>
      </c>
    </row>
    <row r="23" spans="1:14" ht="18.75" thickTop="1" thickBot="1">
      <c r="A23" s="20" t="s">
        <v>21</v>
      </c>
      <c r="B23" s="21" t="s">
        <v>13</v>
      </c>
      <c r="C23" s="22" t="s">
        <v>5</v>
      </c>
      <c r="D23" s="23">
        <v>602.18439999999998</v>
      </c>
      <c r="E23" s="23">
        <v>637.30669999999998</v>
      </c>
      <c r="F23" s="23">
        <v>807.70532553324108</v>
      </c>
      <c r="G23" s="23">
        <v>687.08924528301907</v>
      </c>
      <c r="H23" s="24">
        <f>737.481+68</f>
        <v>805.48099999999999</v>
      </c>
      <c r="I23" s="24">
        <f>1027.55366666667+1207</f>
        <v>2234.5536666666703</v>
      </c>
      <c r="J23" s="24">
        <v>3241.8310634090908</v>
      </c>
      <c r="K23" s="24">
        <v>2414</v>
      </c>
      <c r="L23" s="24">
        <v>3487.0263917386364</v>
      </c>
      <c r="M23" s="24">
        <v>3903.9713199999997</v>
      </c>
      <c r="N23" s="24">
        <v>3111.1378724400001</v>
      </c>
    </row>
    <row r="24" spans="1:14" ht="18.75" thickTop="1" thickBot="1">
      <c r="A24" s="20" t="s">
        <v>22</v>
      </c>
      <c r="B24" s="21" t="s">
        <v>15</v>
      </c>
      <c r="C24" s="22" t="s">
        <v>5</v>
      </c>
      <c r="D24" s="23">
        <v>998.45490000000007</v>
      </c>
      <c r="E24" s="23">
        <v>981.38538000000005</v>
      </c>
      <c r="F24" s="23">
        <v>1129.6825000000001</v>
      </c>
      <c r="G24" s="23">
        <v>1016.8094339622639</v>
      </c>
      <c r="H24" s="24">
        <f>635.281+94</f>
        <v>729.28099999999995</v>
      </c>
      <c r="I24" s="24">
        <f>722.059923076923+169.22</f>
        <v>891.27992307692307</v>
      </c>
      <c r="J24" s="24">
        <v>934.33013097777609</v>
      </c>
      <c r="K24" s="24">
        <v>721</v>
      </c>
      <c r="L24" s="24">
        <v>772.82808172</v>
      </c>
      <c r="M24" s="24">
        <v>899.59420171999977</v>
      </c>
      <c r="N24" s="24">
        <v>884.3769307</v>
      </c>
    </row>
    <row r="25" spans="1:14" ht="18.75" thickTop="1" thickBot="1">
      <c r="A25" s="16" t="s">
        <v>23</v>
      </c>
      <c r="B25" s="17" t="s">
        <v>24</v>
      </c>
      <c r="C25" s="18" t="s">
        <v>5</v>
      </c>
      <c r="D25" s="19">
        <f t="shared" ref="D25:L25" si="8">SUM(D26:D27)</f>
        <v>5232.2190000000001</v>
      </c>
      <c r="E25" s="19">
        <f t="shared" si="8"/>
        <v>6180</v>
      </c>
      <c r="F25" s="19">
        <f t="shared" si="8"/>
        <v>7793.75</v>
      </c>
      <c r="G25" s="19">
        <f t="shared" si="8"/>
        <v>9346</v>
      </c>
      <c r="H25" s="19">
        <f t="shared" si="8"/>
        <v>9714</v>
      </c>
      <c r="I25" s="19">
        <f t="shared" si="8"/>
        <v>10158</v>
      </c>
      <c r="J25" s="19">
        <f t="shared" si="8"/>
        <v>10197</v>
      </c>
      <c r="K25" s="19">
        <f t="shared" si="8"/>
        <v>10220</v>
      </c>
      <c r="L25" s="19">
        <f t="shared" si="8"/>
        <v>11036</v>
      </c>
      <c r="M25" s="19">
        <f>SUM(M26:M27)</f>
        <v>10893</v>
      </c>
      <c r="N25" s="19">
        <f>SUM(N26:N27)</f>
        <v>10608.177667364685</v>
      </c>
    </row>
    <row r="26" spans="1:14" ht="18.75" thickTop="1" thickBot="1">
      <c r="A26" s="20" t="s">
        <v>25</v>
      </c>
      <c r="B26" s="21" t="s">
        <v>13</v>
      </c>
      <c r="C26" s="22" t="s">
        <v>5</v>
      </c>
      <c r="D26" s="23">
        <v>77.8</v>
      </c>
      <c r="E26" s="23">
        <v>15</v>
      </c>
      <c r="F26" s="23">
        <v>24</v>
      </c>
      <c r="G26" s="23">
        <v>107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8.75" thickTop="1" thickBot="1">
      <c r="A27" s="20" t="s">
        <v>26</v>
      </c>
      <c r="B27" s="21" t="s">
        <v>15</v>
      </c>
      <c r="C27" s="22" t="s">
        <v>5</v>
      </c>
      <c r="D27" s="23">
        <f>867.5+329.19+26+30.5+3901.229</f>
        <v>5154.4189999999999</v>
      </c>
      <c r="E27" s="23">
        <v>6165</v>
      </c>
      <c r="F27" s="23">
        <v>7769.75</v>
      </c>
      <c r="G27" s="23">
        <v>9239</v>
      </c>
      <c r="H27" s="24">
        <v>9714</v>
      </c>
      <c r="I27" s="24">
        <f>9063+1095</f>
        <v>10158</v>
      </c>
      <c r="J27" s="24">
        <v>10197</v>
      </c>
      <c r="K27" s="24">
        <v>10220</v>
      </c>
      <c r="L27" s="24">
        <v>11036</v>
      </c>
      <c r="M27" s="24">
        <v>10893</v>
      </c>
      <c r="N27" s="24">
        <v>10608.177667364685</v>
      </c>
    </row>
    <row r="28" spans="1:14" ht="18.75" thickTop="1" thickBot="1">
      <c r="A28" s="16" t="s">
        <v>27</v>
      </c>
      <c r="B28" s="17" t="s">
        <v>28</v>
      </c>
      <c r="C28" s="18" t="s">
        <v>5</v>
      </c>
      <c r="D28" s="19">
        <f t="shared" ref="D28:L28" si="9">SUM(D29:D30)</f>
        <v>22.9</v>
      </c>
      <c r="E28" s="19">
        <f t="shared" si="9"/>
        <v>22</v>
      </c>
      <c r="F28" s="19">
        <f t="shared" si="9"/>
        <v>34.32</v>
      </c>
      <c r="G28" s="19">
        <f t="shared" si="9"/>
        <v>24.928000000000001</v>
      </c>
      <c r="H28" s="19">
        <f t="shared" si="9"/>
        <v>48.528571428571475</v>
      </c>
      <c r="I28" s="19">
        <f t="shared" si="9"/>
        <v>45.814285714285766</v>
      </c>
      <c r="J28" s="19">
        <f t="shared" si="9"/>
        <v>47.98</v>
      </c>
      <c r="K28" s="19">
        <f t="shared" si="9"/>
        <v>50</v>
      </c>
      <c r="L28" s="19">
        <f t="shared" si="9"/>
        <v>50</v>
      </c>
      <c r="M28" s="19">
        <f>SUM(M29:M30)</f>
        <v>50</v>
      </c>
      <c r="N28" s="19">
        <v>50</v>
      </c>
    </row>
    <row r="29" spans="1:14" ht="18.75" thickTop="1" thickBot="1">
      <c r="A29" s="20" t="s">
        <v>29</v>
      </c>
      <c r="B29" s="21" t="s">
        <v>13</v>
      </c>
      <c r="C29" s="22" t="s">
        <v>5</v>
      </c>
      <c r="D29" s="23">
        <v>0</v>
      </c>
      <c r="E29" s="23">
        <v>0</v>
      </c>
      <c r="F29" s="23">
        <v>0.52</v>
      </c>
      <c r="G29" s="23">
        <v>0.85699999999999998</v>
      </c>
      <c r="H29" s="24">
        <v>0.52857142857142914</v>
      </c>
      <c r="I29" s="24">
        <v>0.38000000000000034</v>
      </c>
      <c r="J29" s="24">
        <v>0.48</v>
      </c>
      <c r="K29" s="24">
        <v>0</v>
      </c>
      <c r="L29" s="24">
        <v>0</v>
      </c>
      <c r="M29" s="24">
        <v>0</v>
      </c>
      <c r="N29" s="24">
        <v>0</v>
      </c>
    </row>
    <row r="30" spans="1:14" ht="18.75" thickTop="1" thickBot="1">
      <c r="A30" s="20" t="s">
        <v>30</v>
      </c>
      <c r="B30" s="21" t="s">
        <v>15</v>
      </c>
      <c r="C30" s="22" t="s">
        <v>5</v>
      </c>
      <c r="D30" s="23">
        <f>16.4+6.5</f>
        <v>22.9</v>
      </c>
      <c r="E30" s="23">
        <v>22</v>
      </c>
      <c r="F30" s="23">
        <v>33.799999999999997</v>
      </c>
      <c r="G30" s="23">
        <v>24.071000000000002</v>
      </c>
      <c r="H30" s="24">
        <v>48.000000000000043</v>
      </c>
      <c r="I30" s="24">
        <v>45.434285714285764</v>
      </c>
      <c r="J30" s="24">
        <v>47.5</v>
      </c>
      <c r="K30" s="24">
        <v>50</v>
      </c>
      <c r="L30" s="24">
        <v>50</v>
      </c>
      <c r="M30" s="24">
        <v>50</v>
      </c>
      <c r="N30" s="24">
        <v>50</v>
      </c>
    </row>
    <row r="31" spans="1:14" ht="15" thickTop="1">
      <c r="A31" s="25"/>
      <c r="B31" s="26"/>
      <c r="C31" s="27"/>
      <c r="D31" s="28"/>
      <c r="E31" s="28"/>
      <c r="F31" s="28"/>
    </row>
    <row r="32" spans="1:14" ht="15.75">
      <c r="A32" s="25"/>
      <c r="B32" s="29" t="s">
        <v>31</v>
      </c>
      <c r="C32" s="27"/>
      <c r="D32" s="28"/>
      <c r="E32" s="28"/>
      <c r="F32" s="28"/>
    </row>
    <row r="33" spans="1:14" ht="14.25">
      <c r="A33" s="25"/>
      <c r="B33" s="26"/>
      <c r="C33" s="27"/>
      <c r="D33" s="28"/>
      <c r="E33" s="28"/>
      <c r="F33" s="28"/>
    </row>
    <row r="34" spans="1:14" ht="14.25">
      <c r="A34" s="25"/>
      <c r="B34" s="26"/>
      <c r="C34" s="27"/>
      <c r="D34" s="28"/>
      <c r="E34" s="28"/>
      <c r="F34" s="28"/>
    </row>
    <row r="35" spans="1:14" ht="7.5" customHeight="1">
      <c r="A35" s="25"/>
      <c r="B35" s="26"/>
      <c r="C35" s="27"/>
      <c r="D35" s="28"/>
      <c r="E35" s="28"/>
      <c r="F35" s="28"/>
    </row>
    <row r="36" spans="1:14" ht="25.5" customHeight="1">
      <c r="A36" s="30" t="s">
        <v>32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.75">
      <c r="A37" s="9" t="s">
        <v>33</v>
      </c>
      <c r="B37" s="9" t="s">
        <v>34</v>
      </c>
      <c r="C37" s="8" t="s">
        <v>3</v>
      </c>
      <c r="D37" s="8">
        <v>2012</v>
      </c>
      <c r="E37" s="8">
        <v>2013</v>
      </c>
      <c r="F37" s="8">
        <v>2014</v>
      </c>
      <c r="G37" s="8">
        <v>2015</v>
      </c>
      <c r="H37" s="8">
        <v>2016</v>
      </c>
      <c r="I37" s="8">
        <v>2017</v>
      </c>
      <c r="J37" s="8">
        <v>2018</v>
      </c>
      <c r="K37" s="8">
        <v>2019</v>
      </c>
      <c r="L37" s="8">
        <v>2020</v>
      </c>
      <c r="M37" s="8">
        <v>2021</v>
      </c>
      <c r="N37" s="8">
        <v>2022</v>
      </c>
    </row>
    <row r="38" spans="1:14" ht="18" thickBot="1">
      <c r="A38" s="11">
        <v>2</v>
      </c>
      <c r="B38" s="12" t="s">
        <v>35</v>
      </c>
      <c r="C38" s="13" t="s">
        <v>36</v>
      </c>
      <c r="D38" s="14">
        <v>0</v>
      </c>
      <c r="E38" s="14">
        <v>0</v>
      </c>
      <c r="F38" s="14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</row>
    <row r="39" spans="1:14" ht="18.75" thickTop="1" thickBot="1">
      <c r="A39" s="11" t="s">
        <v>37</v>
      </c>
      <c r="B39" s="12" t="s">
        <v>38</v>
      </c>
      <c r="C39" s="13" t="s">
        <v>39</v>
      </c>
      <c r="D39" s="14">
        <f>SUM(D40:D41)</f>
        <v>834.99</v>
      </c>
      <c r="E39" s="14">
        <f t="shared" ref="E39:H39" si="10">SUM(E40:E41)</f>
        <v>985.2</v>
      </c>
      <c r="F39" s="14">
        <f t="shared" si="10"/>
        <v>897.77646666666658</v>
      </c>
      <c r="G39" s="15">
        <f t="shared" si="10"/>
        <v>720.16</v>
      </c>
      <c r="H39" s="15">
        <f t="shared" si="10"/>
        <v>1064</v>
      </c>
      <c r="I39" s="15">
        <v>832</v>
      </c>
      <c r="J39" s="15">
        <v>1315.025416285926</v>
      </c>
      <c r="K39" s="15">
        <f t="shared" ref="K39" si="11">SUM(K40:K41)</f>
        <v>1260.6087386666668</v>
      </c>
      <c r="L39" s="15">
        <f>+L40+L41</f>
        <v>245.81275191111112</v>
      </c>
      <c r="M39" s="15">
        <f>+M40+M41</f>
        <v>1039.2880233185185</v>
      </c>
      <c r="N39" s="15">
        <f>+N40+N41</f>
        <v>1334</v>
      </c>
    </row>
    <row r="40" spans="1:14" ht="18.75" thickTop="1" thickBot="1">
      <c r="A40" s="16" t="s">
        <v>40</v>
      </c>
      <c r="B40" s="17" t="s">
        <v>41</v>
      </c>
      <c r="C40" s="18" t="s">
        <v>39</v>
      </c>
      <c r="D40" s="19">
        <v>832</v>
      </c>
      <c r="E40" s="19">
        <v>985</v>
      </c>
      <c r="F40" s="19">
        <v>886.77646666666658</v>
      </c>
      <c r="G40" s="19">
        <v>716.16</v>
      </c>
      <c r="H40" s="19">
        <v>1064</v>
      </c>
      <c r="I40" s="19">
        <v>832</v>
      </c>
      <c r="J40" s="19">
        <v>1312.7669570266667</v>
      </c>
      <c r="K40" s="19">
        <v>1259.3950086666669</v>
      </c>
      <c r="L40" s="19">
        <v>245.81202666666667</v>
      </c>
      <c r="M40" s="19">
        <v>1039.1184768000001</v>
      </c>
      <c r="N40" s="19">
        <v>1334</v>
      </c>
    </row>
    <row r="41" spans="1:14" ht="18.75" thickTop="1" thickBot="1">
      <c r="A41" s="16" t="s">
        <v>42</v>
      </c>
      <c r="B41" s="17" t="s">
        <v>43</v>
      </c>
      <c r="C41" s="18" t="s">
        <v>39</v>
      </c>
      <c r="D41" s="19">
        <v>2.99</v>
      </c>
      <c r="E41" s="19">
        <v>0.2</v>
      </c>
      <c r="F41" s="19">
        <v>11</v>
      </c>
      <c r="G41" s="19">
        <v>4</v>
      </c>
      <c r="H41" s="19">
        <v>0</v>
      </c>
      <c r="I41" s="19">
        <v>0</v>
      </c>
      <c r="J41" s="19">
        <v>2.2584592592592596</v>
      </c>
      <c r="K41" s="19">
        <v>1.21373</v>
      </c>
      <c r="L41" s="19">
        <v>7.2524444444444435E-4</v>
      </c>
      <c r="M41" s="19">
        <v>0.16954651851851849</v>
      </c>
      <c r="N41" s="19">
        <v>0</v>
      </c>
    </row>
    <row r="42" spans="1:14" ht="18.75" thickTop="1" thickBot="1">
      <c r="A42" s="11" t="s">
        <v>44</v>
      </c>
      <c r="B42" s="12" t="s">
        <v>45</v>
      </c>
      <c r="C42" s="13" t="s">
        <v>39</v>
      </c>
      <c r="D42" s="14">
        <v>2.0510000000000002</v>
      </c>
      <c r="E42" s="14">
        <v>3.3439999999999999</v>
      </c>
      <c r="F42" s="14">
        <v>1.4602499799999999</v>
      </c>
      <c r="G42" s="15">
        <v>2</v>
      </c>
      <c r="H42" s="15">
        <v>0.40993999999999997</v>
      </c>
      <c r="I42" s="15">
        <v>1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19.5" thickTop="1" thickBot="1">
      <c r="A43" s="11">
        <v>5</v>
      </c>
      <c r="B43" s="12" t="s">
        <v>46</v>
      </c>
      <c r="C43" s="13" t="s">
        <v>47</v>
      </c>
      <c r="D43" s="14">
        <f>D44+D45</f>
        <v>412.67</v>
      </c>
      <c r="E43" s="14">
        <f>E44+E45</f>
        <v>432.96</v>
      </c>
      <c r="F43" s="14">
        <f>F44+F45</f>
        <v>513</v>
      </c>
      <c r="G43" s="15">
        <f>G44+G45</f>
        <v>487.03584905660301</v>
      </c>
      <c r="H43" s="15">
        <f>H44+H45</f>
        <v>434.63018867924529</v>
      </c>
      <c r="I43" s="15">
        <v>595</v>
      </c>
      <c r="J43" s="15">
        <f>J44+J45</f>
        <v>585</v>
      </c>
      <c r="K43" s="15">
        <f>K44+K45</f>
        <v>527.904</v>
      </c>
      <c r="L43" s="15">
        <f t="shared" ref="L43:N43" si="12">L44+L45</f>
        <v>580.18304086000001</v>
      </c>
      <c r="M43" s="15">
        <f t="shared" si="12"/>
        <v>684.80504085999996</v>
      </c>
      <c r="N43" s="15">
        <f t="shared" si="12"/>
        <v>755.80091086000004</v>
      </c>
    </row>
    <row r="44" spans="1:14" ht="18.75" thickTop="1" thickBot="1">
      <c r="A44" s="20" t="s">
        <v>48</v>
      </c>
      <c r="B44" s="21" t="s">
        <v>13</v>
      </c>
      <c r="C44" s="22" t="s">
        <v>5</v>
      </c>
      <c r="D44" s="23">
        <v>145</v>
      </c>
      <c r="E44" s="23">
        <v>156</v>
      </c>
      <c r="F44" s="23">
        <v>193</v>
      </c>
      <c r="G44" s="23">
        <v>208.905660377358</v>
      </c>
      <c r="H44" s="24">
        <v>225.29811320754717</v>
      </c>
      <c r="I44" s="24">
        <v>345</v>
      </c>
      <c r="J44" s="24">
        <v>354</v>
      </c>
      <c r="K44" s="24">
        <v>319.85000000000002</v>
      </c>
      <c r="L44" s="24">
        <v>377.54</v>
      </c>
      <c r="M44" s="24">
        <v>422.79300000000001</v>
      </c>
      <c r="N44" s="24">
        <v>481.23187000000001</v>
      </c>
    </row>
    <row r="45" spans="1:14" ht="18.75" thickTop="1" thickBot="1">
      <c r="A45" s="20" t="s">
        <v>49</v>
      </c>
      <c r="B45" s="21" t="s">
        <v>15</v>
      </c>
      <c r="C45" s="22" t="s">
        <v>5</v>
      </c>
      <c r="D45" s="23">
        <v>267.67</v>
      </c>
      <c r="E45" s="23">
        <v>276.95999999999998</v>
      </c>
      <c r="F45" s="23">
        <v>320</v>
      </c>
      <c r="G45" s="23">
        <v>278.13018867924501</v>
      </c>
      <c r="H45" s="24">
        <v>209.33207547169812</v>
      </c>
      <c r="I45" s="24">
        <v>250</v>
      </c>
      <c r="J45" s="24">
        <v>231</v>
      </c>
      <c r="K45" s="24">
        <v>208.054</v>
      </c>
      <c r="L45" s="24">
        <v>202.64304086000001</v>
      </c>
      <c r="M45" s="24">
        <v>262.01204086000001</v>
      </c>
      <c r="N45" s="24">
        <v>274.56904086000003</v>
      </c>
    </row>
    <row r="46" spans="1:14" ht="19.5" thickTop="1" thickBot="1">
      <c r="A46" s="11">
        <v>6</v>
      </c>
      <c r="B46" s="12" t="s">
        <v>50</v>
      </c>
      <c r="C46" s="13" t="s">
        <v>47</v>
      </c>
      <c r="D46" s="14">
        <f>D47+D50+D54+D56</f>
        <v>251.84400000000002</v>
      </c>
      <c r="E46" s="14">
        <f>E47+E50+E54+E56</f>
        <v>243.84400000000002</v>
      </c>
      <c r="F46" s="14">
        <f>F47+F50+F54+F56</f>
        <v>258.5183041307306</v>
      </c>
      <c r="G46" s="15">
        <f>G47+G50+G54+G56</f>
        <v>218</v>
      </c>
      <c r="H46" s="15">
        <f>H47+H50+H54+H56</f>
        <v>228.7</v>
      </c>
      <c r="I46" s="15">
        <f t="shared" ref="I46:L46" si="13">I47+I50+I54+I56</f>
        <v>241</v>
      </c>
      <c r="J46" s="15">
        <f t="shared" si="13"/>
        <v>251</v>
      </c>
      <c r="K46" s="15">
        <f t="shared" si="13"/>
        <v>238.351</v>
      </c>
      <c r="L46" s="15">
        <f t="shared" si="13"/>
        <v>243.03610665333332</v>
      </c>
      <c r="M46" s="15">
        <f>M47+M50+M54+M56</f>
        <v>246.78820000000002</v>
      </c>
      <c r="N46" s="15">
        <f>N47+N50+N54+N56</f>
        <v>283.36500000000001</v>
      </c>
    </row>
    <row r="47" spans="1:14" ht="18.75" thickTop="1" thickBot="1">
      <c r="A47" s="16">
        <v>6.1</v>
      </c>
      <c r="B47" s="17" t="s">
        <v>51</v>
      </c>
      <c r="C47" s="18" t="s">
        <v>5</v>
      </c>
      <c r="D47" s="19">
        <f>D48+D49</f>
        <v>0</v>
      </c>
      <c r="E47" s="19">
        <f>E48+E49</f>
        <v>0</v>
      </c>
      <c r="F47" s="19">
        <f>F48+F49</f>
        <v>0</v>
      </c>
      <c r="G47" s="19">
        <f>G48+G49</f>
        <v>0</v>
      </c>
      <c r="H47" s="19">
        <f>H48+H49</f>
        <v>0</v>
      </c>
      <c r="I47" s="19">
        <f t="shared" ref="I47:N47" si="14">I48+I49</f>
        <v>0</v>
      </c>
      <c r="J47" s="19">
        <f t="shared" si="14"/>
        <v>0</v>
      </c>
      <c r="K47" s="19">
        <f t="shared" si="14"/>
        <v>0</v>
      </c>
      <c r="L47" s="19">
        <f t="shared" si="14"/>
        <v>4.3106653333333335E-2</v>
      </c>
      <c r="M47" s="19">
        <f t="shared" si="14"/>
        <v>0.29620000000000002</v>
      </c>
      <c r="N47" s="19">
        <f t="shared" si="14"/>
        <v>8.6869999999999994</v>
      </c>
    </row>
    <row r="48" spans="1:14" ht="18.75" thickTop="1" thickBot="1">
      <c r="A48" s="20" t="s">
        <v>52</v>
      </c>
      <c r="B48" s="21" t="s">
        <v>13</v>
      </c>
      <c r="C48" s="22" t="s">
        <v>5</v>
      </c>
      <c r="D48" s="23">
        <v>0</v>
      </c>
      <c r="E48" s="23">
        <v>0</v>
      </c>
      <c r="F48" s="23">
        <v>0</v>
      </c>
      <c r="G48" s="23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5" ht="18.75" thickTop="1" thickBot="1">
      <c r="A49" s="20" t="s">
        <v>53</v>
      </c>
      <c r="B49" s="21" t="s">
        <v>15</v>
      </c>
      <c r="C49" s="22" t="s">
        <v>5</v>
      </c>
      <c r="D49" s="23">
        <v>0</v>
      </c>
      <c r="E49" s="23">
        <v>0</v>
      </c>
      <c r="F49" s="23">
        <v>0</v>
      </c>
      <c r="G49" s="23">
        <v>0</v>
      </c>
      <c r="H49" s="24">
        <v>0</v>
      </c>
      <c r="I49" s="24">
        <v>0</v>
      </c>
      <c r="J49" s="24">
        <v>0</v>
      </c>
      <c r="K49" s="24">
        <v>0</v>
      </c>
      <c r="L49" s="24">
        <v>4.3106653333333335E-2</v>
      </c>
      <c r="M49" s="24">
        <v>0.29620000000000002</v>
      </c>
      <c r="N49" s="24">
        <v>8.6869999999999994</v>
      </c>
    </row>
    <row r="50" spans="1:15" ht="18.75" thickTop="1" thickBot="1">
      <c r="A50" s="16">
        <v>6.2</v>
      </c>
      <c r="B50" s="17" t="s">
        <v>54</v>
      </c>
      <c r="C50" s="18" t="s">
        <v>5</v>
      </c>
      <c r="D50" s="19">
        <f>SUM(D51:D53)</f>
        <v>228.48500000000001</v>
      </c>
      <c r="E50" s="19">
        <f>SUM(E51:E53)</f>
        <v>220.48500000000001</v>
      </c>
      <c r="F50" s="19">
        <f>SUM(F51:F53)</f>
        <v>238.9973431307306</v>
      </c>
      <c r="G50" s="19">
        <f>SUM(G51:G53)</f>
        <v>218</v>
      </c>
      <c r="H50" s="19">
        <f>SUM(H51:H53)</f>
        <v>228.7</v>
      </c>
      <c r="I50" s="19">
        <v>241</v>
      </c>
      <c r="J50" s="19">
        <f>SUM(J51:J53)</f>
        <v>251</v>
      </c>
      <c r="K50" s="19">
        <f t="shared" ref="K50:N50" si="15">SUM(K51:K53)</f>
        <v>238.351</v>
      </c>
      <c r="L50" s="19">
        <f t="shared" si="15"/>
        <v>242.99299999999999</v>
      </c>
      <c r="M50" s="19">
        <f t="shared" si="15"/>
        <v>246.40600000000001</v>
      </c>
      <c r="N50" s="19">
        <f t="shared" si="15"/>
        <v>274.59199999999998</v>
      </c>
    </row>
    <row r="51" spans="1:15" ht="18.75" thickTop="1" thickBot="1">
      <c r="A51" s="20" t="s">
        <v>55</v>
      </c>
      <c r="B51" s="21" t="s">
        <v>13</v>
      </c>
      <c r="C51" s="22" t="s">
        <v>5</v>
      </c>
      <c r="D51" s="23">
        <v>30.484999999999999</v>
      </c>
      <c r="E51" s="23">
        <v>42.484999999999999</v>
      </c>
      <c r="F51" s="23">
        <v>55.997343130730592</v>
      </c>
      <c r="G51" s="23">
        <v>32</v>
      </c>
      <c r="H51" s="24">
        <v>43.4</v>
      </c>
      <c r="I51" s="24">
        <v>49.698999999999998</v>
      </c>
      <c r="J51" s="24">
        <v>53</v>
      </c>
      <c r="K51" s="24">
        <v>61.601999999999997</v>
      </c>
      <c r="L51" s="24">
        <v>83.150999999999996</v>
      </c>
      <c r="M51" s="24">
        <v>89.745000000000005</v>
      </c>
      <c r="N51" s="24">
        <v>100.29600000000001</v>
      </c>
    </row>
    <row r="52" spans="1:15" ht="18.75" thickTop="1" thickBot="1">
      <c r="A52" s="20" t="s">
        <v>56</v>
      </c>
      <c r="B52" s="21" t="s">
        <v>15</v>
      </c>
      <c r="C52" s="22" t="s">
        <v>5</v>
      </c>
      <c r="D52" s="23">
        <v>67</v>
      </c>
      <c r="E52" s="23">
        <v>56</v>
      </c>
      <c r="F52" s="23">
        <v>49</v>
      </c>
      <c r="G52" s="23">
        <v>26</v>
      </c>
      <c r="H52" s="24">
        <v>16.899999999999999</v>
      </c>
      <c r="I52" s="24">
        <v>10.314</v>
      </c>
      <c r="J52" s="24">
        <v>16</v>
      </c>
      <c r="K52" s="24">
        <v>11.749000000000001</v>
      </c>
      <c r="L52" s="24">
        <v>8.8420000000000005</v>
      </c>
      <c r="M52" s="24">
        <v>17.661000000000001</v>
      </c>
      <c r="N52" s="24">
        <v>33.411000000000001</v>
      </c>
    </row>
    <row r="53" spans="1:15" ht="18.75" thickTop="1" thickBot="1">
      <c r="A53" s="20" t="s">
        <v>57</v>
      </c>
      <c r="B53" s="21" t="s">
        <v>58</v>
      </c>
      <c r="C53" s="22" t="s">
        <v>5</v>
      </c>
      <c r="D53" s="23">
        <v>131</v>
      </c>
      <c r="E53" s="23">
        <v>122</v>
      </c>
      <c r="F53" s="23">
        <v>134</v>
      </c>
      <c r="G53" s="23">
        <v>160</v>
      </c>
      <c r="H53" s="24">
        <v>168.4</v>
      </c>
      <c r="I53" s="24">
        <v>180.56</v>
      </c>
      <c r="J53" s="24">
        <v>182</v>
      </c>
      <c r="K53" s="24">
        <v>165</v>
      </c>
      <c r="L53" s="24">
        <v>151</v>
      </c>
      <c r="M53" s="24">
        <v>139</v>
      </c>
      <c r="N53" s="24">
        <v>140.88499999999999</v>
      </c>
    </row>
    <row r="54" spans="1:15" ht="33" thickTop="1" thickBot="1">
      <c r="A54" s="16">
        <v>6.3</v>
      </c>
      <c r="B54" s="17" t="s">
        <v>59</v>
      </c>
      <c r="C54" s="18" t="s">
        <v>5</v>
      </c>
      <c r="D54" s="19">
        <f>D55</f>
        <v>0</v>
      </c>
      <c r="E54" s="19">
        <v>0</v>
      </c>
      <c r="F54" s="19">
        <f>SUM(F55)</f>
        <v>0</v>
      </c>
      <c r="G54" s="19">
        <f>SUM(G55)</f>
        <v>0</v>
      </c>
      <c r="H54" s="19">
        <f>SUM(H55)</f>
        <v>0</v>
      </c>
      <c r="I54" s="19">
        <f>SUM(I55)</f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31"/>
    </row>
    <row r="55" spans="1:15" ht="18.75" thickTop="1" thickBot="1">
      <c r="A55" s="20" t="s">
        <v>60</v>
      </c>
      <c r="B55" s="21" t="s">
        <v>61</v>
      </c>
      <c r="C55" s="22" t="s">
        <v>5</v>
      </c>
      <c r="D55" s="23">
        <v>0</v>
      </c>
      <c r="E55" s="23">
        <v>0</v>
      </c>
      <c r="F55" s="23">
        <v>0</v>
      </c>
      <c r="G55" s="23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32"/>
    </row>
    <row r="56" spans="1:15" ht="18.75" thickTop="1" thickBot="1">
      <c r="A56" s="16">
        <v>6.4</v>
      </c>
      <c r="B56" s="17" t="s">
        <v>62</v>
      </c>
      <c r="C56" s="18" t="s">
        <v>5</v>
      </c>
      <c r="D56" s="19">
        <f>D57+D58+D59</f>
        <v>23.359000000000002</v>
      </c>
      <c r="E56" s="19">
        <f>E57+E58+E59</f>
        <v>23.359000000000002</v>
      </c>
      <c r="F56" s="19">
        <f t="shared" ref="F56:K56" si="16">SUM(F57:F59)</f>
        <v>19.520961000000028</v>
      </c>
      <c r="G56" s="19">
        <f t="shared" si="16"/>
        <v>0</v>
      </c>
      <c r="H56" s="19">
        <f t="shared" si="16"/>
        <v>0</v>
      </c>
      <c r="I56" s="19">
        <f t="shared" si="16"/>
        <v>0</v>
      </c>
      <c r="J56" s="19">
        <f t="shared" si="16"/>
        <v>0</v>
      </c>
      <c r="K56" s="19">
        <f t="shared" si="16"/>
        <v>0</v>
      </c>
      <c r="L56" s="19">
        <f t="shared" ref="L56:N56" si="17">SUM(L57:L59)</f>
        <v>0</v>
      </c>
      <c r="M56" s="19">
        <f t="shared" si="17"/>
        <v>8.5999999999999993E-2</v>
      </c>
      <c r="N56" s="19">
        <f t="shared" si="17"/>
        <v>8.5999999999999993E-2</v>
      </c>
      <c r="O56" s="32"/>
    </row>
    <row r="57" spans="1:15" ht="27.75" customHeight="1" thickTop="1" thickBot="1">
      <c r="A57" s="20" t="s">
        <v>63</v>
      </c>
      <c r="B57" s="21" t="s">
        <v>64</v>
      </c>
      <c r="C57" s="22" t="s">
        <v>5</v>
      </c>
      <c r="D57" s="23">
        <v>0</v>
      </c>
      <c r="E57" s="23">
        <v>0</v>
      </c>
      <c r="F57" s="23">
        <v>0</v>
      </c>
      <c r="G57" s="23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5" ht="18.75" thickTop="1" thickBot="1">
      <c r="A58" s="20" t="s">
        <v>65</v>
      </c>
      <c r="B58" s="21" t="s">
        <v>66</v>
      </c>
      <c r="C58" s="22" t="s">
        <v>5</v>
      </c>
      <c r="D58" s="23">
        <v>23.359000000000002</v>
      </c>
      <c r="E58" s="23">
        <v>23.359000000000002</v>
      </c>
      <c r="F58" s="23">
        <v>19.520961000000028</v>
      </c>
      <c r="G58" s="23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5" ht="18.75" thickTop="1" thickBot="1">
      <c r="A59" s="20" t="s">
        <v>67</v>
      </c>
      <c r="B59" s="21" t="s">
        <v>68</v>
      </c>
      <c r="C59" s="22" t="s">
        <v>5</v>
      </c>
      <c r="D59" s="23">
        <v>0</v>
      </c>
      <c r="E59" s="23">
        <v>0</v>
      </c>
      <c r="F59" s="23">
        <v>0</v>
      </c>
      <c r="G59" s="23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8.5999999999999993E-2</v>
      </c>
      <c r="N59" s="24">
        <v>8.5999999999999993E-2</v>
      </c>
    </row>
    <row r="60" spans="1:15" ht="18.75" thickTop="1" thickBot="1">
      <c r="A60" s="11">
        <v>7</v>
      </c>
      <c r="B60" s="12" t="s">
        <v>69</v>
      </c>
      <c r="C60" s="13" t="s">
        <v>36</v>
      </c>
      <c r="D60" s="14">
        <v>1162.3</v>
      </c>
      <c r="E60" s="14">
        <f>SUM(E61:E63)</f>
        <v>1257.3</v>
      </c>
      <c r="F60" s="14">
        <f>+F61+F62+F63+F68</f>
        <v>1910</v>
      </c>
      <c r="G60" s="15">
        <f>+G61+G62+G63+G68</f>
        <v>2412</v>
      </c>
      <c r="H60" s="15">
        <f>+H61+H62+H63+H68</f>
        <v>2604</v>
      </c>
      <c r="I60" s="15">
        <f>+I61+I62+I63+I68</f>
        <v>2644</v>
      </c>
      <c r="J60" s="15">
        <v>2543.3450000000003</v>
      </c>
      <c r="K60" s="15">
        <v>2618</v>
      </c>
      <c r="L60" s="15">
        <f>+L63</f>
        <v>2792.7809999999999</v>
      </c>
      <c r="M60" s="15">
        <f>+M63</f>
        <v>2770.7299899999998</v>
      </c>
      <c r="N60" s="15">
        <f>+N63</f>
        <v>2711.1374369999999</v>
      </c>
    </row>
    <row r="61" spans="1:15" ht="18.75" thickTop="1" thickBot="1">
      <c r="A61" s="16">
        <v>7.1</v>
      </c>
      <c r="B61" s="17" t="s">
        <v>70</v>
      </c>
      <c r="C61" s="18" t="s">
        <v>36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</row>
    <row r="62" spans="1:15" ht="18.75" thickTop="1" thickBot="1">
      <c r="A62" s="16">
        <v>7.2</v>
      </c>
      <c r="B62" s="17" t="s">
        <v>71</v>
      </c>
      <c r="C62" s="18" t="s">
        <v>36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</row>
    <row r="63" spans="1:15" ht="18.75" thickTop="1" thickBot="1">
      <c r="A63" s="16">
        <v>7.3</v>
      </c>
      <c r="B63" s="17" t="s">
        <v>72</v>
      </c>
      <c r="C63" s="18" t="s">
        <v>36</v>
      </c>
      <c r="D63" s="19">
        <v>1162.3</v>
      </c>
      <c r="E63" s="19">
        <v>1257.3</v>
      </c>
      <c r="F63" s="19">
        <v>1910</v>
      </c>
      <c r="G63" s="19">
        <f>SUM(G65:G67)</f>
        <v>2412</v>
      </c>
      <c r="H63" s="19">
        <f>SUM(H65:H67)</f>
        <v>2604</v>
      </c>
      <c r="I63" s="19">
        <f>SUM(I65:I67)</f>
        <v>2644</v>
      </c>
      <c r="J63" s="19">
        <f t="shared" ref="J63:N63" si="18">SUM(J65:J67)</f>
        <v>2543.3450000000003</v>
      </c>
      <c r="K63" s="19">
        <f t="shared" si="18"/>
        <v>2618</v>
      </c>
      <c r="L63" s="19">
        <f t="shared" si="18"/>
        <v>2792.7809999999999</v>
      </c>
      <c r="M63" s="19">
        <f t="shared" si="18"/>
        <v>2770.7299899999998</v>
      </c>
      <c r="N63" s="19">
        <f t="shared" si="18"/>
        <v>2711.1374369999999</v>
      </c>
    </row>
    <row r="64" spans="1:15" ht="18.75" thickTop="1" thickBot="1">
      <c r="A64" s="20" t="s">
        <v>73</v>
      </c>
      <c r="B64" s="21" t="s">
        <v>74</v>
      </c>
      <c r="C64" s="22" t="s">
        <v>36</v>
      </c>
      <c r="D64" s="23">
        <v>0</v>
      </c>
      <c r="E64" s="23">
        <v>0</v>
      </c>
      <c r="F64" s="23">
        <v>0</v>
      </c>
      <c r="G64" s="23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8.75" thickTop="1" thickBot="1">
      <c r="A65" s="20" t="s">
        <v>75</v>
      </c>
      <c r="B65" s="21" t="s">
        <v>76</v>
      </c>
      <c r="C65" s="22" t="s">
        <v>36</v>
      </c>
      <c r="D65" s="23">
        <v>1162.3</v>
      </c>
      <c r="E65" s="23">
        <v>1257.3</v>
      </c>
      <c r="F65" s="23">
        <v>1910</v>
      </c>
      <c r="G65" s="23">
        <v>2412</v>
      </c>
      <c r="H65" s="24">
        <v>2604</v>
      </c>
      <c r="I65" s="24">
        <v>2644</v>
      </c>
      <c r="J65" s="24">
        <v>2543.3450000000003</v>
      </c>
      <c r="K65" s="24">
        <v>2618</v>
      </c>
      <c r="L65" s="24">
        <v>2792.7809999999999</v>
      </c>
      <c r="M65" s="24">
        <v>2770.7299899999998</v>
      </c>
      <c r="N65" s="24">
        <v>2711.1374369999999</v>
      </c>
    </row>
    <row r="66" spans="1:14" ht="18.75" thickTop="1" thickBot="1">
      <c r="A66" s="20" t="s">
        <v>77</v>
      </c>
      <c r="B66" s="21" t="s">
        <v>78</v>
      </c>
      <c r="C66" s="22" t="s">
        <v>36</v>
      </c>
      <c r="D66" s="23">
        <v>0</v>
      </c>
      <c r="E66" s="23">
        <v>0</v>
      </c>
      <c r="F66" s="23">
        <v>0</v>
      </c>
      <c r="G66" s="23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8.75" thickTop="1" thickBot="1">
      <c r="A67" s="20" t="s">
        <v>79</v>
      </c>
      <c r="B67" s="21" t="s">
        <v>80</v>
      </c>
      <c r="C67" s="22" t="s">
        <v>36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</row>
    <row r="68" spans="1:14" ht="18.75" thickTop="1" thickBot="1">
      <c r="A68" s="16">
        <v>7.4</v>
      </c>
      <c r="B68" s="17" t="s">
        <v>81</v>
      </c>
      <c r="C68" s="18" t="s">
        <v>36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</row>
    <row r="69" spans="1:14" ht="18.75" thickTop="1" thickBot="1">
      <c r="A69" s="11">
        <v>8</v>
      </c>
      <c r="B69" s="12" t="s">
        <v>82</v>
      </c>
      <c r="C69" s="13" t="s">
        <v>36</v>
      </c>
      <c r="D69" s="14">
        <v>0</v>
      </c>
      <c r="E69" s="14">
        <v>0</v>
      </c>
      <c r="F69" s="14">
        <f>SUM(F70:F71)</f>
        <v>0</v>
      </c>
      <c r="G69" s="15">
        <f>SUM(G70:G71)</f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ht="31.5" customHeight="1" thickTop="1" thickBot="1">
      <c r="A70" s="16">
        <v>8.1</v>
      </c>
      <c r="B70" s="17" t="s">
        <v>83</v>
      </c>
      <c r="C70" s="18" t="s">
        <v>36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 ht="18.75" thickTop="1" thickBot="1">
      <c r="A71" s="16">
        <v>8.1999999999999993</v>
      </c>
      <c r="B71" s="17" t="s">
        <v>84</v>
      </c>
      <c r="C71" s="18" t="s">
        <v>36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</row>
    <row r="72" spans="1:14" ht="18.75" thickTop="1" thickBot="1">
      <c r="A72" s="11">
        <v>9</v>
      </c>
      <c r="B72" s="12" t="s">
        <v>85</v>
      </c>
      <c r="C72" s="13" t="s">
        <v>36</v>
      </c>
      <c r="D72" s="14">
        <v>39</v>
      </c>
      <c r="E72" s="14">
        <v>41</v>
      </c>
      <c r="F72" s="14">
        <v>11.836855999999999</v>
      </c>
      <c r="G72" s="15">
        <v>16</v>
      </c>
      <c r="H72" s="15">
        <v>21</v>
      </c>
      <c r="I72" s="14">
        <v>73</v>
      </c>
      <c r="J72" s="14">
        <v>82</v>
      </c>
      <c r="K72" s="14">
        <v>66</v>
      </c>
      <c r="L72" s="14">
        <v>70.150930000000002</v>
      </c>
      <c r="M72" s="14">
        <v>23.46</v>
      </c>
      <c r="N72" s="14">
        <v>24.203888669999998</v>
      </c>
    </row>
    <row r="73" spans="1:14" ht="18.75" thickTop="1" thickBot="1">
      <c r="A73" s="11">
        <v>10</v>
      </c>
      <c r="B73" s="12" t="s">
        <v>86</v>
      </c>
      <c r="C73" s="13" t="s">
        <v>36</v>
      </c>
      <c r="D73" s="15">
        <f>+D79+D74+D80+D85</f>
        <v>132.34377252000002</v>
      </c>
      <c r="E73" s="15">
        <f>+E79+E74+E80+E85</f>
        <v>128.50146700000002</v>
      </c>
      <c r="F73" s="15">
        <f>+F74+F79+F80+F85</f>
        <v>118.13324142</v>
      </c>
      <c r="G73" s="15">
        <f>+G74+G79+G80+G85</f>
        <v>126.80780263999992</v>
      </c>
      <c r="H73" s="15">
        <v>108</v>
      </c>
      <c r="I73" s="15">
        <f>+I74+I79+I80+I85</f>
        <v>64.112004619999993</v>
      </c>
      <c r="J73" s="15">
        <v>59</v>
      </c>
      <c r="K73" s="15">
        <v>54</v>
      </c>
      <c r="L73" s="15">
        <f>+L74+L79+L80+L85</f>
        <v>49.158618160000003</v>
      </c>
      <c r="M73" s="15">
        <f t="shared" ref="M73:N73" si="19">+M74+M79+M80+M85</f>
        <v>52.524457070000004</v>
      </c>
      <c r="N73" s="15">
        <f t="shared" si="19"/>
        <v>51.66804132</v>
      </c>
    </row>
    <row r="74" spans="1:14" ht="18.75" thickTop="1" thickBot="1">
      <c r="A74" s="16">
        <v>10.1</v>
      </c>
      <c r="B74" s="17" t="s">
        <v>87</v>
      </c>
      <c r="C74" s="18" t="s">
        <v>36</v>
      </c>
      <c r="D74" s="19">
        <f t="shared" ref="D74:F74" si="20">SUM(D75:D78)</f>
        <v>49.343772520000002</v>
      </c>
      <c r="E74" s="19">
        <f t="shared" si="20"/>
        <v>48.983467000000005</v>
      </c>
      <c r="F74" s="19">
        <f t="shared" si="20"/>
        <v>53.160241420000006</v>
      </c>
      <c r="G74" s="19">
        <f>SUM(G75:G78)</f>
        <v>52.634802639999904</v>
      </c>
      <c r="H74" s="19">
        <f t="shared" ref="H74:N74" si="21">SUM(H75:H78)</f>
        <v>36.560641040000007</v>
      </c>
      <c r="I74" s="19">
        <f t="shared" si="21"/>
        <v>2.0100046200000001</v>
      </c>
      <c r="J74" s="19">
        <f t="shared" si="21"/>
        <v>0.24434715000000004</v>
      </c>
      <c r="K74" s="19">
        <f t="shared" si="21"/>
        <v>0</v>
      </c>
      <c r="L74" s="19">
        <f t="shared" si="21"/>
        <v>4.0846499999999996E-3</v>
      </c>
      <c r="M74" s="19">
        <f t="shared" si="21"/>
        <v>9.9240399999999986E-3</v>
      </c>
      <c r="N74" s="19">
        <f t="shared" si="21"/>
        <v>0.21507598</v>
      </c>
    </row>
    <row r="75" spans="1:14" ht="18.75" thickTop="1" thickBot="1">
      <c r="A75" s="20" t="s">
        <v>88</v>
      </c>
      <c r="B75" s="33" t="s">
        <v>89</v>
      </c>
      <c r="C75" s="22" t="s">
        <v>36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  <c r="I75" s="24">
        <v>0</v>
      </c>
      <c r="J75" s="24">
        <v>0</v>
      </c>
      <c r="K75" s="24">
        <v>0</v>
      </c>
      <c r="L75" s="24">
        <v>3.4129999999999998E-3</v>
      </c>
      <c r="M75" s="24">
        <v>9.8879999999999992E-3</v>
      </c>
      <c r="N75" s="24">
        <v>0</v>
      </c>
    </row>
    <row r="76" spans="1:14" ht="18.75" thickTop="1" thickBot="1">
      <c r="A76" s="20" t="s">
        <v>90</v>
      </c>
      <c r="B76" s="33" t="s">
        <v>91</v>
      </c>
      <c r="C76" s="22" t="s">
        <v>36</v>
      </c>
      <c r="D76" s="23">
        <v>0</v>
      </c>
      <c r="E76" s="23">
        <v>0</v>
      </c>
      <c r="F76" s="23">
        <v>0</v>
      </c>
      <c r="G76" s="23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18.75" thickTop="1" thickBot="1">
      <c r="A77" s="20" t="s">
        <v>92</v>
      </c>
      <c r="B77" s="33" t="s">
        <v>93</v>
      </c>
      <c r="C77" s="22" t="s">
        <v>36</v>
      </c>
      <c r="D77" s="23">
        <v>20</v>
      </c>
      <c r="E77" s="23">
        <v>19</v>
      </c>
      <c r="F77" s="23">
        <v>21</v>
      </c>
      <c r="G77" s="23">
        <v>17.8</v>
      </c>
      <c r="H77" s="24">
        <v>14</v>
      </c>
      <c r="I77" s="24">
        <v>0</v>
      </c>
      <c r="J77" s="24">
        <v>0</v>
      </c>
      <c r="K77" s="24">
        <v>0</v>
      </c>
      <c r="L77" s="24">
        <v>6.7164999999999998E-4</v>
      </c>
      <c r="M77" s="24">
        <v>3.6040000000000001E-5</v>
      </c>
      <c r="N77" s="24">
        <v>0.21507598</v>
      </c>
    </row>
    <row r="78" spans="1:14" ht="18.75" thickTop="1" thickBot="1">
      <c r="A78" s="20" t="s">
        <v>94</v>
      </c>
      <c r="B78" s="33" t="s">
        <v>95</v>
      </c>
      <c r="C78" s="22" t="s">
        <v>36</v>
      </c>
      <c r="D78" s="37">
        <v>29.343772520000002</v>
      </c>
      <c r="E78" s="37">
        <v>29.983467000000001</v>
      </c>
      <c r="F78" s="37">
        <v>32.160241420000006</v>
      </c>
      <c r="G78" s="37">
        <v>34.8348026399999</v>
      </c>
      <c r="H78" s="37">
        <v>22.560641040000011</v>
      </c>
      <c r="I78" s="37">
        <v>2.0100046200000001</v>
      </c>
      <c r="J78" s="37">
        <v>0.24434715000000004</v>
      </c>
      <c r="K78" s="38">
        <v>0</v>
      </c>
      <c r="L78" s="38">
        <v>0</v>
      </c>
      <c r="M78" s="38">
        <v>0</v>
      </c>
      <c r="N78" s="24">
        <v>0</v>
      </c>
    </row>
    <row r="79" spans="1:14" ht="18.75" thickTop="1" thickBot="1">
      <c r="A79" s="16">
        <v>10.199999999999999</v>
      </c>
      <c r="B79" s="17" t="s">
        <v>96</v>
      </c>
      <c r="C79" s="18" t="s">
        <v>36</v>
      </c>
      <c r="D79" s="19">
        <v>33</v>
      </c>
      <c r="E79" s="19">
        <v>31.102</v>
      </c>
      <c r="F79" s="19">
        <v>25.731999999999999</v>
      </c>
      <c r="G79" s="19">
        <v>22.622</v>
      </c>
      <c r="H79" s="19">
        <v>25</v>
      </c>
      <c r="I79" s="19">
        <v>28.102</v>
      </c>
      <c r="J79" s="19">
        <v>26</v>
      </c>
      <c r="K79" s="19">
        <v>21.646999999999998</v>
      </c>
      <c r="L79" s="19">
        <v>20</v>
      </c>
      <c r="M79" s="19">
        <v>18.506</v>
      </c>
      <c r="N79" s="19">
        <v>18.387</v>
      </c>
    </row>
    <row r="80" spans="1:14" ht="18.75" thickTop="1" thickBot="1">
      <c r="A80" s="16">
        <v>10.3</v>
      </c>
      <c r="B80" s="17" t="s">
        <v>97</v>
      </c>
      <c r="C80" s="18" t="s">
        <v>36</v>
      </c>
      <c r="D80" s="19">
        <v>42</v>
      </c>
      <c r="E80" s="19">
        <v>41</v>
      </c>
      <c r="F80" s="19">
        <f>SUM(F81:F84)</f>
        <v>33.241</v>
      </c>
      <c r="G80" s="19">
        <f>SUM(G81:G84)</f>
        <v>45.105000000000011</v>
      </c>
      <c r="H80" s="19">
        <v>38</v>
      </c>
      <c r="I80" s="19">
        <f>SUM(I81:I82)</f>
        <v>34</v>
      </c>
      <c r="J80" s="19">
        <f t="shared" ref="J80:N80" si="22">SUM(J81:J82)</f>
        <v>33</v>
      </c>
      <c r="K80" s="19">
        <f t="shared" si="22"/>
        <v>32.167000000000002</v>
      </c>
      <c r="L80" s="19">
        <f t="shared" si="22"/>
        <v>29.150510000000001</v>
      </c>
      <c r="M80" s="19">
        <f t="shared" si="22"/>
        <v>34</v>
      </c>
      <c r="N80" s="19">
        <f t="shared" si="22"/>
        <v>33.057898000000002</v>
      </c>
    </row>
    <row r="81" spans="1:14" ht="18.75" thickTop="1" thickBot="1">
      <c r="A81" s="20" t="s">
        <v>98</v>
      </c>
      <c r="B81" s="33" t="s">
        <v>99</v>
      </c>
      <c r="C81" s="22" t="s">
        <v>36</v>
      </c>
      <c r="D81" s="23">
        <v>2</v>
      </c>
      <c r="E81" s="23">
        <v>2</v>
      </c>
      <c r="F81" s="23">
        <v>1.2</v>
      </c>
      <c r="G81" s="23">
        <v>2.2000000000000002</v>
      </c>
      <c r="H81" s="24">
        <v>2</v>
      </c>
      <c r="I81" s="24">
        <v>8</v>
      </c>
      <c r="J81" s="24">
        <v>7</v>
      </c>
      <c r="K81" s="24">
        <v>7.1669999999999998</v>
      </c>
      <c r="L81" s="24">
        <v>6.6429999999999998</v>
      </c>
      <c r="M81" s="24">
        <v>0</v>
      </c>
      <c r="N81" s="24">
        <v>0</v>
      </c>
    </row>
    <row r="82" spans="1:14" ht="18.75" thickTop="1" thickBot="1">
      <c r="A82" s="20" t="s">
        <v>100</v>
      </c>
      <c r="B82" s="33" t="s">
        <v>101</v>
      </c>
      <c r="C82" s="22" t="s">
        <v>36</v>
      </c>
      <c r="D82" s="23">
        <v>34</v>
      </c>
      <c r="E82" s="23">
        <v>34</v>
      </c>
      <c r="F82" s="23">
        <v>27.431000000000001</v>
      </c>
      <c r="G82" s="23">
        <v>37.295000000000002</v>
      </c>
      <c r="H82" s="24">
        <v>34</v>
      </c>
      <c r="I82" s="24">
        <v>26</v>
      </c>
      <c r="J82" s="24">
        <v>26</v>
      </c>
      <c r="K82" s="24">
        <v>25</v>
      </c>
      <c r="L82" s="24">
        <v>22.50751</v>
      </c>
      <c r="M82" s="24">
        <v>34</v>
      </c>
      <c r="N82" s="24">
        <v>33.057898000000002</v>
      </c>
    </row>
    <row r="83" spans="1:14" ht="18.75" thickTop="1" thickBot="1">
      <c r="A83" s="20" t="s">
        <v>102</v>
      </c>
      <c r="B83" s="33" t="s">
        <v>103</v>
      </c>
      <c r="C83" s="22" t="s">
        <v>36</v>
      </c>
      <c r="D83" s="23">
        <v>4</v>
      </c>
      <c r="E83" s="23">
        <v>3</v>
      </c>
      <c r="F83" s="23">
        <v>2.8339999999999996</v>
      </c>
      <c r="G83" s="23">
        <v>3.8340000000000001</v>
      </c>
      <c r="H83" s="24">
        <v>2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thickTop="1" thickBot="1">
      <c r="A84" s="20" t="s">
        <v>104</v>
      </c>
      <c r="B84" s="34" t="s">
        <v>105</v>
      </c>
      <c r="C84" s="22" t="s">
        <v>36</v>
      </c>
      <c r="D84" s="23">
        <v>2</v>
      </c>
      <c r="E84" s="23">
        <v>2</v>
      </c>
      <c r="F84" s="23">
        <v>1.776</v>
      </c>
      <c r="G84" s="23">
        <v>1.776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" thickTop="1" thickBot="1">
      <c r="A85" s="16">
        <v>10.4</v>
      </c>
      <c r="B85" s="17" t="s">
        <v>106</v>
      </c>
      <c r="C85" s="18" t="s">
        <v>36</v>
      </c>
      <c r="D85" s="19">
        <v>8</v>
      </c>
      <c r="E85" s="19">
        <v>7.4160000000000004</v>
      </c>
      <c r="F85" s="19">
        <v>6</v>
      </c>
      <c r="G85" s="19">
        <v>6.4459999999999997</v>
      </c>
      <c r="H85" s="19">
        <v>0</v>
      </c>
      <c r="I85" s="19">
        <v>0</v>
      </c>
      <c r="J85" s="19">
        <v>0</v>
      </c>
      <c r="K85" s="19">
        <v>0</v>
      </c>
      <c r="L85" s="19">
        <v>4.0235100000000001E-3</v>
      </c>
      <c r="M85" s="19">
        <v>8.5330300000000005E-3</v>
      </c>
      <c r="N85" s="19">
        <v>8.0673399999999992E-3</v>
      </c>
    </row>
    <row r="86" spans="1:14" ht="13.5" thickTop="1">
      <c r="J86" s="35"/>
    </row>
    <row r="87" spans="1:14" ht="15.75">
      <c r="B87" s="29" t="s">
        <v>31</v>
      </c>
    </row>
    <row r="88" spans="1:14">
      <c r="C88" s="36"/>
    </row>
  </sheetData>
  <mergeCells count="3">
    <mergeCell ref="B8:G8"/>
    <mergeCell ref="A11:N11"/>
    <mergeCell ref="A36:N3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Extrac- Prod Con Zona Franca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Boscana Goires Mariana Renee</dc:creator>
  <cp:lastModifiedBy>Boscana Goires Mariana Renee</cp:lastModifiedBy>
  <dcterms:created xsi:type="dcterms:W3CDTF">2023-06-21T12:38:33Z</dcterms:created>
  <dcterms:modified xsi:type="dcterms:W3CDTF">2023-06-21T13:02:17Z</dcterms:modified>
</cp:coreProperties>
</file>