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-dei\DIE_SERVIDOR_2021\ESTADISTICAS Y ENCUESTAS\BOLETIN ESTADISTICO\2023 Estadisticas Datos 2022\WEB 2022\subidos_a_la_web_LISTO\"/>
    </mc:Choice>
  </mc:AlternateContent>
  <bookViews>
    <workbookView xWindow="0" yWindow="0" windowWidth="28800" windowHeight="12300"/>
  </bookViews>
  <sheets>
    <sheet name="Extrac-prod Sin Zona Fran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82" i="1" l="1"/>
  <c r="Y82" i="1"/>
  <c r="X82" i="1"/>
  <c r="W82" i="1"/>
  <c r="V82" i="1"/>
  <c r="U82" i="1"/>
  <c r="T82" i="1"/>
  <c r="S82" i="1"/>
  <c r="R82" i="1"/>
  <c r="Z76" i="1"/>
  <c r="Z75" i="1" s="1"/>
  <c r="Y76" i="1"/>
  <c r="Y75" i="1" s="1"/>
  <c r="X76" i="1"/>
  <c r="W76" i="1"/>
  <c r="W75" i="1" s="1"/>
  <c r="V76" i="1"/>
  <c r="V75" i="1" s="1"/>
  <c r="U76" i="1"/>
  <c r="U75" i="1" s="1"/>
  <c r="T76" i="1"/>
  <c r="T75" i="1" s="1"/>
  <c r="S76" i="1"/>
  <c r="S75" i="1" s="1"/>
  <c r="R76" i="1"/>
  <c r="R75" i="1" s="1"/>
  <c r="Q76" i="1"/>
  <c r="Q75" i="1" s="1"/>
  <c r="P76" i="1"/>
  <c r="X75" i="1"/>
  <c r="P75" i="1"/>
  <c r="S71" i="1"/>
  <c r="R71" i="1"/>
  <c r="S65" i="1"/>
  <c r="S62" i="1" s="1"/>
  <c r="R65" i="1"/>
  <c r="R62" i="1" s="1"/>
  <c r="Z58" i="1"/>
  <c r="Y58" i="1"/>
  <c r="X58" i="1"/>
  <c r="W58" i="1"/>
  <c r="S58" i="1"/>
  <c r="S48" i="1" s="1"/>
  <c r="R58" i="1"/>
  <c r="Q58" i="1"/>
  <c r="P58" i="1"/>
  <c r="S56" i="1"/>
  <c r="R56" i="1"/>
  <c r="P56" i="1"/>
  <c r="Z52" i="1"/>
  <c r="Y52" i="1"/>
  <c r="X52" i="1"/>
  <c r="W52" i="1"/>
  <c r="T52" i="1"/>
  <c r="S52" i="1"/>
  <c r="R52" i="1"/>
  <c r="P52" i="1"/>
  <c r="Z49" i="1"/>
  <c r="Z48" i="1" s="1"/>
  <c r="Y49" i="1"/>
  <c r="Y48" i="1" s="1"/>
  <c r="X49" i="1"/>
  <c r="X48" i="1" s="1"/>
  <c r="W49" i="1"/>
  <c r="W48" i="1" s="1"/>
  <c r="V49" i="1"/>
  <c r="V48" i="1" s="1"/>
  <c r="U49" i="1"/>
  <c r="T49" i="1"/>
  <c r="S49" i="1"/>
  <c r="R49" i="1"/>
  <c r="R48" i="1" s="1"/>
  <c r="Q49" i="1"/>
  <c r="Q48" i="1" s="1"/>
  <c r="P49" i="1"/>
  <c r="P48" i="1" s="1"/>
  <c r="U48" i="1"/>
  <c r="T48" i="1"/>
  <c r="Z45" i="1"/>
  <c r="Y45" i="1"/>
  <c r="X45" i="1"/>
  <c r="W45" i="1"/>
  <c r="U45" i="1"/>
  <c r="S45" i="1"/>
  <c r="R45" i="1"/>
  <c r="Q45" i="1"/>
  <c r="P45" i="1"/>
  <c r="Z41" i="1"/>
  <c r="Y41" i="1"/>
  <c r="X41" i="1"/>
  <c r="V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P32" i="1"/>
  <c r="P30" i="1" s="1"/>
  <c r="Y30" i="1"/>
  <c r="X30" i="1"/>
  <c r="W30" i="1"/>
  <c r="V30" i="1"/>
  <c r="U30" i="1"/>
  <c r="T30" i="1"/>
  <c r="S30" i="1"/>
  <c r="R30" i="1"/>
  <c r="Q30" i="1"/>
  <c r="O30" i="1"/>
  <c r="N30" i="1"/>
  <c r="M30" i="1"/>
  <c r="L30" i="1"/>
  <c r="K30" i="1"/>
  <c r="J30" i="1"/>
  <c r="I30" i="1"/>
  <c r="H30" i="1"/>
  <c r="G30" i="1"/>
  <c r="F30" i="1"/>
  <c r="E30" i="1"/>
  <c r="D30" i="1"/>
  <c r="Y29" i="1"/>
  <c r="Y27" i="1" s="1"/>
  <c r="X29" i="1"/>
  <c r="U29" i="1"/>
  <c r="P29" i="1"/>
  <c r="Z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U26" i="1"/>
  <c r="T26" i="1"/>
  <c r="S26" i="1"/>
  <c r="S23" i="1" s="1"/>
  <c r="S17" i="1" s="1"/>
  <c r="S15" i="1" s="1"/>
  <c r="R26" i="1"/>
  <c r="R24" i="1" s="1"/>
  <c r="Q26" i="1"/>
  <c r="Q24" i="1" s="1"/>
  <c r="P26" i="1"/>
  <c r="U25" i="1"/>
  <c r="U24" i="1" s="1"/>
  <c r="T25" i="1"/>
  <c r="S25" i="1"/>
  <c r="R25" i="1"/>
  <c r="Q25" i="1"/>
  <c r="Q22" i="1" s="1"/>
  <c r="P25" i="1"/>
  <c r="P24" i="1" s="1"/>
  <c r="Z24" i="1"/>
  <c r="Y24" i="1"/>
  <c r="X24" i="1"/>
  <c r="W24" i="1"/>
  <c r="V24" i="1"/>
  <c r="T24" i="1"/>
  <c r="S24" i="1"/>
  <c r="O24" i="1"/>
  <c r="N24" i="1"/>
  <c r="M24" i="1"/>
  <c r="L24" i="1"/>
  <c r="K24" i="1"/>
  <c r="J24" i="1"/>
  <c r="I24" i="1"/>
  <c r="H24" i="1"/>
  <c r="G24" i="1"/>
  <c r="F24" i="1"/>
  <c r="E24" i="1"/>
  <c r="D24" i="1"/>
  <c r="Z23" i="1"/>
  <c r="Z21" i="1" s="1"/>
  <c r="Z15" i="1" s="1"/>
  <c r="Y23" i="1"/>
  <c r="Y21" i="1" s="1"/>
  <c r="X23" i="1"/>
  <c r="X17" i="1" s="1"/>
  <c r="U23" i="1"/>
  <c r="T23" i="1"/>
  <c r="P23" i="1"/>
  <c r="P17" i="1" s="1"/>
  <c r="O23" i="1"/>
  <c r="O21" i="1" s="1"/>
  <c r="N23" i="1"/>
  <c r="L23" i="1"/>
  <c r="K23" i="1"/>
  <c r="Z22" i="1"/>
  <c r="Y22" i="1"/>
  <c r="X22" i="1"/>
  <c r="X21" i="1" s="1"/>
  <c r="U22" i="1"/>
  <c r="U21" i="1" s="1"/>
  <c r="U15" i="1" s="1"/>
  <c r="T22" i="1"/>
  <c r="T21" i="1" s="1"/>
  <c r="S22" i="1"/>
  <c r="S21" i="1" s="1"/>
  <c r="R22" i="1"/>
  <c r="O22" i="1"/>
  <c r="N22" i="1"/>
  <c r="N21" i="1" s="1"/>
  <c r="L22" i="1"/>
  <c r="L21" i="1" s="1"/>
  <c r="K22" i="1"/>
  <c r="K21" i="1" s="1"/>
  <c r="M21" i="1"/>
  <c r="J21" i="1"/>
  <c r="I21" i="1"/>
  <c r="H21" i="1"/>
  <c r="G21" i="1"/>
  <c r="F21" i="1"/>
  <c r="E21" i="1"/>
  <c r="D21" i="1"/>
  <c r="U20" i="1"/>
  <c r="Z18" i="1"/>
  <c r="Y18" i="1"/>
  <c r="Y15" i="1" s="1"/>
  <c r="X18" i="1"/>
  <c r="X15" i="1" s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W17" i="1"/>
  <c r="V17" i="1"/>
  <c r="U17" i="1"/>
  <c r="T17" i="1"/>
  <c r="N17" i="1"/>
  <c r="M17" i="1"/>
  <c r="L17" i="1"/>
  <c r="K17" i="1"/>
  <c r="J17" i="1"/>
  <c r="I17" i="1"/>
  <c r="H17" i="1"/>
  <c r="G17" i="1"/>
  <c r="G15" i="1" s="1"/>
  <c r="F17" i="1"/>
  <c r="E17" i="1"/>
  <c r="D17" i="1"/>
  <c r="Z16" i="1"/>
  <c r="Y16" i="1"/>
  <c r="W16" i="1"/>
  <c r="V16" i="1"/>
  <c r="U16" i="1"/>
  <c r="T16" i="1"/>
  <c r="S16" i="1"/>
  <c r="R16" i="1"/>
  <c r="O16" i="1"/>
  <c r="N16" i="1"/>
  <c r="N15" i="1" s="1"/>
  <c r="M16" i="1"/>
  <c r="M15" i="1" s="1"/>
  <c r="L16" i="1"/>
  <c r="K16" i="1"/>
  <c r="J16" i="1"/>
  <c r="I16" i="1"/>
  <c r="H16" i="1"/>
  <c r="H15" i="1" s="1"/>
  <c r="G16" i="1"/>
  <c r="F16" i="1"/>
  <c r="F15" i="1" s="1"/>
  <c r="E16" i="1"/>
  <c r="E15" i="1" s="1"/>
  <c r="D16" i="1"/>
  <c r="W15" i="1"/>
  <c r="V15" i="1"/>
  <c r="T15" i="1"/>
  <c r="L15" i="1"/>
  <c r="K15" i="1"/>
  <c r="J15" i="1"/>
  <c r="I15" i="1"/>
  <c r="D15" i="1"/>
  <c r="Q21" i="1" l="1"/>
  <c r="Q16" i="1"/>
  <c r="Q15" i="1" s="1"/>
  <c r="O17" i="1"/>
  <c r="O15" i="1" s="1"/>
  <c r="R23" i="1"/>
  <c r="X16" i="1"/>
  <c r="Q23" i="1"/>
  <c r="Q17" i="1" s="1"/>
  <c r="Y17" i="1"/>
  <c r="P22" i="1"/>
  <c r="Z17" i="1"/>
  <c r="P21" i="1" l="1"/>
  <c r="P16" i="1"/>
  <c r="P15" i="1" s="1"/>
  <c r="R17" i="1"/>
  <c r="R15" i="1" s="1"/>
  <c r="R21" i="1"/>
</calcChain>
</file>

<file path=xl/sharedStrings.xml><?xml version="1.0" encoding="utf-8"?>
<sst xmlns="http://schemas.openxmlformats.org/spreadsheetml/2006/main" count="200" uniqueCount="106">
  <si>
    <r>
      <rPr>
        <b/>
        <sz val="18"/>
        <color theme="4"/>
        <rFont val="Calibri"/>
        <family val="2"/>
        <scheme val="minor"/>
      </rPr>
      <t>EXTRACCIÓN DE MADERA EN ROLLO</t>
    </r>
    <r>
      <rPr>
        <b/>
        <i/>
        <sz val="18"/>
        <color theme="4"/>
        <rFont val="Calibri"/>
        <family val="2"/>
        <scheme val="minor"/>
      </rPr>
      <t xml:space="preserve"> / </t>
    </r>
    <r>
      <rPr>
        <b/>
        <sz val="18"/>
        <color theme="1"/>
        <rFont val="Calibri"/>
        <family val="2"/>
        <scheme val="minor"/>
      </rPr>
      <t xml:space="preserve">EXTRACTION OF ROUNDWOOD  </t>
    </r>
  </si>
  <si>
    <t>Código / Code</t>
  </si>
  <si>
    <t>Producto / Product</t>
  </si>
  <si>
    <t>Unidad / Unity</t>
  </si>
  <si>
    <r>
      <t xml:space="preserve">MADERA EN ROLLO / </t>
    </r>
    <r>
      <rPr>
        <b/>
        <sz val="12"/>
        <color theme="1"/>
        <rFont val="Univers"/>
      </rPr>
      <t>ROUNDWOOD</t>
    </r>
  </si>
  <si>
    <r>
      <t>1000 m</t>
    </r>
    <r>
      <rPr>
        <vertAlign val="superscript"/>
        <sz val="11"/>
        <rFont val="Univers"/>
        <family val="2"/>
      </rPr>
      <t>3</t>
    </r>
  </si>
  <si>
    <t>1.C</t>
  </si>
  <si>
    <r>
      <t xml:space="preserve">CONIFERAS / </t>
    </r>
    <r>
      <rPr>
        <b/>
        <sz val="12"/>
        <color theme="1"/>
        <rFont val="Univers"/>
      </rPr>
      <t>CONIFEROUS</t>
    </r>
    <r>
      <rPr>
        <b/>
        <sz val="12"/>
        <color theme="1"/>
        <rFont val="Univers"/>
        <family val="2"/>
      </rPr>
      <t xml:space="preserve"> </t>
    </r>
  </si>
  <si>
    <r>
      <t>1000 m</t>
    </r>
    <r>
      <rPr>
        <vertAlign val="superscript"/>
        <sz val="11"/>
        <color indexed="8"/>
        <rFont val="Univers"/>
        <family val="2"/>
      </rPr>
      <t>3</t>
    </r>
  </si>
  <si>
    <t>1.NC</t>
  </si>
  <si>
    <r>
      <t xml:space="preserve">NO CONIFERAS / </t>
    </r>
    <r>
      <rPr>
        <b/>
        <sz val="12"/>
        <color theme="1"/>
        <rFont val="Univers"/>
      </rPr>
      <t xml:space="preserve">NON-CONIFEROUS </t>
    </r>
  </si>
  <si>
    <r>
      <t xml:space="preserve">COMBUSTIBLE DE MADERA, INCLUIDA LA MADERA PARA PRODUCIR CARBÓN VEGETAL / </t>
    </r>
    <r>
      <rPr>
        <b/>
        <sz val="12"/>
        <rFont val="Univers"/>
      </rPr>
      <t>WOOD FUEL</t>
    </r>
  </si>
  <si>
    <t>1.1.C</t>
  </si>
  <si>
    <r>
      <t xml:space="preserve">Coníferas / </t>
    </r>
    <r>
      <rPr>
        <b/>
        <sz val="12"/>
        <color theme="1"/>
        <rFont val="Calibri"/>
        <family val="2"/>
        <scheme val="minor"/>
      </rPr>
      <t>Coniferous</t>
    </r>
  </si>
  <si>
    <t>1.1.NC</t>
  </si>
  <si>
    <r>
      <t xml:space="preserve">No coníferas / </t>
    </r>
    <r>
      <rPr>
        <b/>
        <sz val="12"/>
        <color theme="1"/>
        <rFont val="Calibri"/>
        <family val="2"/>
        <scheme val="minor"/>
      </rPr>
      <t>Non-Coniferous</t>
    </r>
  </si>
  <si>
    <r>
      <t xml:space="preserve">MADERA EN ROLLO INDUSTRIAL (MADERA EN BRUTO) / </t>
    </r>
    <r>
      <rPr>
        <b/>
        <sz val="12"/>
        <rFont val="Univers"/>
      </rPr>
      <t>INDUSTRIAL ROUNDWOOD</t>
    </r>
  </si>
  <si>
    <t>1.2.C</t>
  </si>
  <si>
    <t>1.2.NC</t>
  </si>
  <si>
    <t>1.2.1</t>
  </si>
  <si>
    <r>
      <t xml:space="preserve">TROZAS DE ASERRÍO, TABLEROS  Y  CHAPAS / </t>
    </r>
    <r>
      <rPr>
        <b/>
        <sz val="12"/>
        <color theme="1"/>
        <rFont val="Univers"/>
      </rPr>
      <t>SAWLOGS AND VENEERS LOGS</t>
    </r>
  </si>
  <si>
    <t>1.2.1.C</t>
  </si>
  <si>
    <t>1.2.1.NC</t>
  </si>
  <si>
    <t>1.2.2</t>
  </si>
  <si>
    <r>
      <t xml:space="preserve">MADERA PARA PULPA (ROLLIZA Y CHIPS) / </t>
    </r>
    <r>
      <rPr>
        <b/>
        <sz val="12"/>
        <color theme="1"/>
        <rFont val="Univers"/>
      </rPr>
      <t>PULPWOOD ROUND AND SPLIT</t>
    </r>
  </si>
  <si>
    <t>1.2.2.C</t>
  </si>
  <si>
    <t>1.2.2.NC</t>
  </si>
  <si>
    <t>1.2.3</t>
  </si>
  <si>
    <r>
      <t xml:space="preserve">OTRA MADERA EN ROLLO INDUSTRIAL / </t>
    </r>
    <r>
      <rPr>
        <b/>
        <sz val="12"/>
        <color theme="1"/>
        <rFont val="Univers"/>
      </rPr>
      <t>OTHER INDUSTRIAL ROUNDWOOD</t>
    </r>
  </si>
  <si>
    <t>1.2.3.C</t>
  </si>
  <si>
    <t>1.2.3.NC</t>
  </si>
  <si>
    <t xml:space="preserve">  </t>
  </si>
  <si>
    <t>Fuente: Encuestas elaboradas por la Division  Evaluación &amp; Información DGF- MGAP</t>
  </si>
  <si>
    <t xml:space="preserve">                        1.1  Datos aportados por la Dirección Nacional de Energía (MIEM)</t>
  </si>
  <si>
    <r>
      <t xml:space="preserve">PRODUCCIÓN  (SIN ZONAS FRANCAS) / </t>
    </r>
    <r>
      <rPr>
        <b/>
        <sz val="18"/>
        <color theme="1"/>
        <rFont val="Calibri"/>
        <family val="2"/>
        <scheme val="minor"/>
      </rPr>
      <t>PRODUCTION (WITHOUT FREE ZONES)</t>
    </r>
  </si>
  <si>
    <r>
      <t xml:space="preserve">CARBÓN VEGETAL / </t>
    </r>
    <r>
      <rPr>
        <b/>
        <sz val="12"/>
        <rFont val="Calibri"/>
        <family val="2"/>
        <scheme val="minor"/>
      </rPr>
      <t>WOOD</t>
    </r>
    <r>
      <rPr>
        <b/>
        <sz val="12"/>
        <color theme="3"/>
        <rFont val="Calibri"/>
        <family val="2"/>
        <scheme val="minor"/>
      </rPr>
      <t xml:space="preserve"> </t>
    </r>
    <r>
      <rPr>
        <b/>
        <sz val="12"/>
        <rFont val="Univers"/>
      </rPr>
      <t>CHARCOAL</t>
    </r>
  </si>
  <si>
    <t>1000 ton</t>
  </si>
  <si>
    <r>
      <t>ASTILLAS, PARTÍCULAS (CHIPS) Y RESIDUOS DE MADERA /</t>
    </r>
    <r>
      <rPr>
        <b/>
        <sz val="12"/>
        <rFont val="Univers"/>
      </rPr>
      <t xml:space="preserve"> WOOD CHIPS, PARTICLES AND RESIDUES</t>
    </r>
  </si>
  <si>
    <t>1000 m3</t>
  </si>
  <si>
    <t>3,1</t>
  </si>
  <si>
    <r>
      <t xml:space="preserve">ASTILLAS Y PARTÍCULAS (CHIPS) / </t>
    </r>
    <r>
      <rPr>
        <b/>
        <sz val="12"/>
        <rFont val="Univers"/>
      </rPr>
      <t>WOOD CHIPS AND PARTICLES</t>
    </r>
  </si>
  <si>
    <t>3,2</t>
  </si>
  <si>
    <r>
      <t xml:space="preserve">RESIDUOS DE MADERA / </t>
    </r>
    <r>
      <rPr>
        <b/>
        <sz val="12"/>
        <rFont val="Univers"/>
      </rPr>
      <t>WOOD RESIDUES</t>
    </r>
  </si>
  <si>
    <r>
      <t>1000 m</t>
    </r>
    <r>
      <rPr>
        <vertAlign val="superscript"/>
        <sz val="12"/>
        <rFont val="Univers"/>
        <family val="2"/>
      </rPr>
      <t>3</t>
    </r>
  </si>
  <si>
    <r>
      <t xml:space="preserve">PELLETS DE MADERA / WOOD </t>
    </r>
    <r>
      <rPr>
        <b/>
        <sz val="12"/>
        <rFont val="Univers"/>
      </rPr>
      <t xml:space="preserve">PELLETS </t>
    </r>
  </si>
  <si>
    <t xml:space="preserve"> s/d</t>
  </si>
  <si>
    <r>
      <t xml:space="preserve">MADERA ASERRADA / </t>
    </r>
    <r>
      <rPr>
        <b/>
        <sz val="12"/>
        <rFont val="Univers"/>
      </rPr>
      <t>SAWNWOOD</t>
    </r>
  </si>
  <si>
    <t>5.C</t>
  </si>
  <si>
    <t>5.NC</t>
  </si>
  <si>
    <r>
      <t xml:space="preserve">TABLEROS DE MADERA Y HOJAS DE CHAPA / </t>
    </r>
    <r>
      <rPr>
        <b/>
        <sz val="12"/>
        <rFont val="Calibri"/>
        <family val="2"/>
        <scheme val="minor"/>
      </rPr>
      <t xml:space="preserve">WOOD-BASED </t>
    </r>
    <r>
      <rPr>
        <b/>
        <sz val="12"/>
        <rFont val="Univers"/>
      </rPr>
      <t>PANELS AND VENEERS</t>
    </r>
  </si>
  <si>
    <r>
      <t xml:space="preserve">HOJAS DE CHAPA / </t>
    </r>
    <r>
      <rPr>
        <b/>
        <sz val="12"/>
        <rFont val="Univers"/>
      </rPr>
      <t>VENEER SHEETS</t>
    </r>
  </si>
  <si>
    <t>6.1.C</t>
  </si>
  <si>
    <t>6.1.NC</t>
  </si>
  <si>
    <r>
      <t>MADERA TERCIADA /</t>
    </r>
    <r>
      <rPr>
        <b/>
        <sz val="12"/>
        <rFont val="Univers"/>
      </rPr>
      <t xml:space="preserve"> PLYWOOD</t>
    </r>
  </si>
  <si>
    <t>6.2.C</t>
  </si>
  <si>
    <t>6.2.NC</t>
  </si>
  <si>
    <t>6,2.M</t>
  </si>
  <si>
    <r>
      <t xml:space="preserve">      Mezcla Coniferas y No coniferas /</t>
    </r>
    <r>
      <rPr>
        <b/>
        <sz val="12"/>
        <rFont val="Calibri"/>
        <family val="2"/>
        <scheme val="minor"/>
      </rPr>
      <t xml:space="preserve">  Coniferous and Non Coniferous Mixture</t>
    </r>
  </si>
  <si>
    <r>
      <t xml:space="preserve">TABLEROS DE PARTÍCULAS (incluidos los TPO) / </t>
    </r>
    <r>
      <rPr>
        <b/>
        <sz val="12"/>
        <rFont val="Univers"/>
      </rPr>
      <t>PARTICLE BOARD, ORIENTED STRANDBOARD (OSB) AND SIMILAR BOARD</t>
    </r>
  </si>
  <si>
    <t>6.3.1</t>
  </si>
  <si>
    <r>
      <t xml:space="preserve"> TPO / </t>
    </r>
    <r>
      <rPr>
        <b/>
        <sz val="12"/>
        <rFont val="Calibri"/>
        <family val="2"/>
        <scheme val="minor"/>
      </rPr>
      <t>ORIENTED STRANDBOARD (OSB)</t>
    </r>
  </si>
  <si>
    <r>
      <t xml:space="preserve">TABLEROS DE FIBRA / </t>
    </r>
    <r>
      <rPr>
        <b/>
        <sz val="12"/>
        <rFont val="Univers"/>
      </rPr>
      <t>FIBERBOARDS</t>
    </r>
  </si>
  <si>
    <t>6.4.1</t>
  </si>
  <si>
    <r>
      <t>DUROS /</t>
    </r>
    <r>
      <rPr>
        <b/>
        <sz val="12"/>
        <color theme="6" tint="-0.499984740745262"/>
        <rFont val="Univers"/>
      </rPr>
      <t xml:space="preserve"> </t>
    </r>
    <r>
      <rPr>
        <b/>
        <sz val="12"/>
        <color theme="1"/>
        <rFont val="Univers"/>
      </rPr>
      <t xml:space="preserve">HARDBOARD </t>
    </r>
  </si>
  <si>
    <t>6.4.2</t>
  </si>
  <si>
    <r>
      <t>MDF (DENSIDAD MEDIA) /</t>
    </r>
    <r>
      <rPr>
        <b/>
        <sz val="12"/>
        <color theme="6" tint="-0.499984740745262"/>
        <rFont val="Univers"/>
      </rPr>
      <t xml:space="preserve"> </t>
    </r>
    <r>
      <rPr>
        <b/>
        <sz val="12"/>
        <color theme="1"/>
        <rFont val="Univers"/>
      </rPr>
      <t>MEDIUM DENSITY FIBREBOARD</t>
    </r>
  </si>
  <si>
    <t>6.4.3</t>
  </si>
  <si>
    <r>
      <t xml:space="preserve">AISLANTES / </t>
    </r>
    <r>
      <rPr>
        <b/>
        <sz val="12"/>
        <rFont val="Calibri"/>
        <family val="2"/>
        <scheme val="minor"/>
      </rPr>
      <t>INSULATION,  OTHER FIBREBOARDS</t>
    </r>
  </si>
  <si>
    <r>
      <t xml:space="preserve">PULPA DE MADERA / </t>
    </r>
    <r>
      <rPr>
        <b/>
        <sz val="12"/>
        <rFont val="Univers"/>
      </rPr>
      <t>WOOD PULP</t>
    </r>
  </si>
  <si>
    <r>
      <t xml:space="preserve">MECÁNICA / </t>
    </r>
    <r>
      <rPr>
        <b/>
        <sz val="12"/>
        <rFont val="Univers"/>
      </rPr>
      <t>MECHANICAL WOOD PULP</t>
    </r>
  </si>
  <si>
    <r>
      <t xml:space="preserve">SEMIQUÍMICA / </t>
    </r>
    <r>
      <rPr>
        <b/>
        <sz val="12"/>
        <rFont val="Univers"/>
      </rPr>
      <t>SEMI-CHEMICAL WOOD PULP</t>
    </r>
  </si>
  <si>
    <r>
      <t>QUÍMICA /</t>
    </r>
    <r>
      <rPr>
        <b/>
        <sz val="12"/>
        <rFont val="Univers"/>
      </rPr>
      <t>CHEMICAL WOOD PULP</t>
    </r>
  </si>
  <si>
    <t>7.3.1</t>
  </si>
  <si>
    <r>
      <t xml:space="preserve">AL SULFATO SIN BLANQUEAR / </t>
    </r>
    <r>
      <rPr>
        <b/>
        <sz val="12"/>
        <rFont val="Calibri"/>
        <family val="2"/>
        <scheme val="minor"/>
      </rPr>
      <t>SULPHATE</t>
    </r>
    <r>
      <rPr>
        <b/>
        <sz val="12"/>
        <color theme="3"/>
        <rFont val="Calibri"/>
        <family val="2"/>
        <scheme val="minor"/>
      </rPr>
      <t xml:space="preserve"> </t>
    </r>
    <r>
      <rPr>
        <b/>
        <sz val="12"/>
        <color theme="1"/>
        <rFont val="Univers"/>
      </rPr>
      <t>UNBLEACHED PULP</t>
    </r>
  </si>
  <si>
    <t>7.3.2</t>
  </si>
  <si>
    <r>
      <t xml:space="preserve">AL SULFATO BLANQUEADA / </t>
    </r>
    <r>
      <rPr>
        <b/>
        <sz val="12"/>
        <color theme="1"/>
        <rFont val="Univers"/>
      </rPr>
      <t>SULPHATE BLEACHED PULP</t>
    </r>
  </si>
  <si>
    <t>7.3.3</t>
  </si>
  <si>
    <r>
      <t>AL SULFITO SIN BLANQUEAR /</t>
    </r>
    <r>
      <rPr>
        <b/>
        <sz val="12"/>
        <color theme="6" tint="-0.499984740745262"/>
        <rFont val="Univers"/>
      </rPr>
      <t xml:space="preserve"> </t>
    </r>
    <r>
      <rPr>
        <b/>
        <sz val="12"/>
        <color theme="1"/>
        <rFont val="Univers"/>
      </rPr>
      <t>SULPHITE UNBLEACHED PULP</t>
    </r>
  </si>
  <si>
    <t>7.3.4</t>
  </si>
  <si>
    <r>
      <t xml:space="preserve">AL SULFITO BLANQUEADA /  </t>
    </r>
    <r>
      <rPr>
        <b/>
        <sz val="12"/>
        <color theme="1"/>
        <rFont val="Univers"/>
      </rPr>
      <t>SULPHITE</t>
    </r>
    <r>
      <rPr>
        <b/>
        <sz val="12"/>
        <color theme="6" tint="-0.499984740745262"/>
        <rFont val="Univers"/>
        <family val="2"/>
      </rPr>
      <t xml:space="preserve"> </t>
    </r>
    <r>
      <rPr>
        <b/>
        <sz val="12"/>
        <rFont val="Univers"/>
      </rPr>
      <t>BLEACHED PULP</t>
    </r>
  </si>
  <si>
    <r>
      <t xml:space="preserve">SOLUBLE / </t>
    </r>
    <r>
      <rPr>
        <b/>
        <sz val="12"/>
        <rFont val="Calibri"/>
        <family val="2"/>
        <scheme val="minor"/>
      </rPr>
      <t>DISSOLVING GRADES</t>
    </r>
  </si>
  <si>
    <r>
      <t>OTROS TIPOS DE PULPA /</t>
    </r>
    <r>
      <rPr>
        <b/>
        <sz val="12"/>
        <rFont val="Univers"/>
      </rPr>
      <t xml:space="preserve"> OTHER PULP</t>
    </r>
  </si>
  <si>
    <r>
      <t xml:space="preserve">PULPA DE OTRAS FIBRAS DISTINTAS DE LA MADERA / </t>
    </r>
    <r>
      <rPr>
        <b/>
        <sz val="12"/>
        <rFont val="Univers"/>
      </rPr>
      <t>PULP FROM FIBRE OTHER THAN WOOD</t>
    </r>
  </si>
  <si>
    <r>
      <t xml:space="preserve">PULPA DE FIBRA RECUPERADA / </t>
    </r>
    <r>
      <rPr>
        <b/>
        <sz val="12"/>
        <rFont val="Univers"/>
      </rPr>
      <t>RECOVERED FIBER PULP</t>
    </r>
  </si>
  <si>
    <r>
      <t xml:space="preserve">PAPEL RECUPERADO / </t>
    </r>
    <r>
      <rPr>
        <b/>
        <sz val="12"/>
        <rFont val="Univers"/>
      </rPr>
      <t>RECOVERED PAPER</t>
    </r>
  </si>
  <si>
    <r>
      <t xml:space="preserve">PAPEL Y CARTÓN / </t>
    </r>
    <r>
      <rPr>
        <b/>
        <sz val="12"/>
        <rFont val="Univers"/>
      </rPr>
      <t>PAPER AND PAPERBOARD</t>
    </r>
  </si>
  <si>
    <r>
      <t>PAPEL CON FINES GRÁFICOS/</t>
    </r>
    <r>
      <rPr>
        <b/>
        <sz val="12"/>
        <rFont val="Univers"/>
      </rPr>
      <t xml:space="preserve"> GRAPHIC PAPERS</t>
    </r>
  </si>
  <si>
    <t>10.1.1</t>
  </si>
  <si>
    <r>
      <t xml:space="preserve">PAPEL PARA PERIÓDICOS / </t>
    </r>
    <r>
      <rPr>
        <b/>
        <sz val="12"/>
        <color theme="1"/>
        <rFont val="Univers"/>
      </rPr>
      <t>NEWSPRINT</t>
    </r>
  </si>
  <si>
    <t>10.1.2</t>
  </si>
  <si>
    <r>
      <t xml:space="preserve">PAPEL MECÁNICO SIN ESTUCO / </t>
    </r>
    <r>
      <rPr>
        <b/>
        <sz val="12"/>
        <color theme="1"/>
        <rFont val="Univers"/>
      </rPr>
      <t xml:space="preserve">UNCOATED MECHANICAL PAPER  </t>
    </r>
  </si>
  <si>
    <t>10.1.3</t>
  </si>
  <si>
    <r>
      <t xml:space="preserve">PAPEL SIN ESTUCO Y SIN MADERA / </t>
    </r>
    <r>
      <rPr>
        <b/>
        <sz val="12"/>
        <color theme="1"/>
        <rFont val="Univers"/>
      </rPr>
      <t>UNCOATED WOODFREE</t>
    </r>
  </si>
  <si>
    <t>10.1.4</t>
  </si>
  <si>
    <r>
      <t>PAPEL ESTUCADO /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Univers"/>
      </rPr>
      <t>COATED PAPER</t>
    </r>
  </si>
  <si>
    <r>
      <t xml:space="preserve">PAPEL DE USO DOMÉSTICO Y SANITARIO /  </t>
    </r>
    <r>
      <rPr>
        <b/>
        <sz val="12"/>
        <rFont val="Univers"/>
      </rPr>
      <t>HOUSEHOLD AND SANITARY PAPER</t>
    </r>
  </si>
  <si>
    <r>
      <t>MATERIAL PARA EMPAQUETAR /</t>
    </r>
    <r>
      <rPr>
        <b/>
        <sz val="12"/>
        <rFont val="Univers"/>
      </rPr>
      <t xml:space="preserve"> PACKAGING MATERIAL</t>
    </r>
  </si>
  <si>
    <t>10.3.1</t>
  </si>
  <si>
    <r>
      <t>MATERIAL DE ENVASAR /</t>
    </r>
    <r>
      <rPr>
        <b/>
        <sz val="12"/>
        <color theme="1"/>
        <rFont val="Univers"/>
      </rPr>
      <t>CASE PAPER</t>
    </r>
  </si>
  <si>
    <t>10.3.2</t>
  </si>
  <si>
    <r>
      <t>CARTÓN PARA CAJAS PLEGABLES /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Univers"/>
      </rPr>
      <t>CARTONBOARD</t>
    </r>
  </si>
  <si>
    <t>10.3.3</t>
  </si>
  <si>
    <r>
      <t xml:space="preserve">PAPEL PARA ENVOLVER / </t>
    </r>
    <r>
      <rPr>
        <b/>
        <sz val="12"/>
        <color theme="1"/>
        <rFont val="Univers"/>
      </rPr>
      <t>WRAPPING PAPERS</t>
    </r>
  </si>
  <si>
    <t>10.3.4</t>
  </si>
  <si>
    <r>
      <t xml:space="preserve">OTROS PAPELES, UTILIZADOS PRINCIPALMENTE PARA EMPAQUETAR / </t>
    </r>
    <r>
      <rPr>
        <b/>
        <sz val="12"/>
        <color theme="1"/>
        <rFont val="Univers"/>
      </rPr>
      <t xml:space="preserve">OTHER PAPERSMAINLY FOR PACKAGING </t>
    </r>
  </si>
  <si>
    <r>
      <t xml:space="preserve">OTROS PAPELES Y CARTONES N.E.P. / </t>
    </r>
    <r>
      <rPr>
        <b/>
        <sz val="12"/>
        <rFont val="Univers"/>
      </rPr>
      <t>OTHER PAPER AND PAPERBOARD N.E.S. (NOT ELSEWHERE SPECIFIED)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</si>
</sst>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0"/>
      <name val="Arial"/>
    </font>
    <font>
      <b/>
      <sz val="13"/>
      <color theme="3"/>
      <name val="Calibri"/>
      <family val="2"/>
      <scheme val="minor"/>
    </font>
    <font>
      <b/>
      <sz val="12"/>
      <color indexed="12"/>
      <name val="Arial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9"/>
      <name val="Univers"/>
      <family val="2"/>
    </font>
    <font>
      <b/>
      <i/>
      <u/>
      <sz val="28"/>
      <color theme="6" tint="-0.499984740745262"/>
      <name val="Calibri"/>
      <family val="2"/>
    </font>
    <font>
      <i/>
      <u/>
      <sz val="28"/>
      <color theme="6" tint="-0.499984740745262"/>
      <name val="Univers"/>
      <family val="2"/>
    </font>
    <font>
      <i/>
      <u/>
      <sz val="28"/>
      <color theme="6" tint="-0.499984740745262"/>
      <name val="Arial"/>
      <family val="2"/>
    </font>
    <font>
      <u/>
      <sz val="10"/>
      <name val="Arial"/>
      <family val="2"/>
    </font>
    <font>
      <sz val="18"/>
      <name val="Univers"/>
      <family val="2"/>
    </font>
    <font>
      <b/>
      <i/>
      <sz val="18"/>
      <color theme="4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Univers"/>
    </font>
    <font>
      <b/>
      <sz val="12"/>
      <color theme="0"/>
      <name val="Univers"/>
      <family val="2"/>
    </font>
    <font>
      <b/>
      <sz val="12"/>
      <color theme="3"/>
      <name val="Calibri"/>
      <family val="2"/>
      <scheme val="minor"/>
    </font>
    <font>
      <b/>
      <sz val="12"/>
      <color theme="1"/>
      <name val="Univers"/>
    </font>
    <font>
      <vertAlign val="superscript"/>
      <sz val="11"/>
      <name val="Univers"/>
      <family val="2"/>
    </font>
    <font>
      <b/>
      <sz val="12"/>
      <color theme="1"/>
      <name val="Univers"/>
      <family val="2"/>
    </font>
    <font>
      <vertAlign val="superscript"/>
      <sz val="11"/>
      <color indexed="8"/>
      <name val="Univers"/>
      <family val="2"/>
    </font>
    <font>
      <b/>
      <sz val="12"/>
      <name val="Univers"/>
    </font>
    <font>
      <b/>
      <sz val="12"/>
      <color theme="1"/>
      <name val="Calibri"/>
      <family val="2"/>
      <scheme val="minor"/>
    </font>
    <font>
      <sz val="11"/>
      <name val="Univers"/>
      <family val="2"/>
    </font>
    <font>
      <b/>
      <sz val="10"/>
      <color rgb="FF0070C0"/>
      <name val="Arial"/>
      <family val="2"/>
    </font>
    <font>
      <b/>
      <sz val="10"/>
      <color rgb="FF0070C0"/>
      <name val="Univers"/>
      <family val="2"/>
    </font>
    <font>
      <sz val="10"/>
      <name val="Arial"/>
      <family val="2"/>
    </font>
    <font>
      <b/>
      <sz val="12"/>
      <color theme="4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name val="Univers"/>
      <family val="2"/>
    </font>
    <font>
      <b/>
      <sz val="12"/>
      <color theme="6" tint="-0.499984740745262"/>
      <name val="Univers"/>
    </font>
    <font>
      <sz val="10"/>
      <color rgb="FFFF0000"/>
      <name val="Arial"/>
      <family val="2"/>
    </font>
    <font>
      <b/>
      <sz val="12"/>
      <color theme="6" tint="-0.499984740745262"/>
      <name val="Univers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9">
    <xf numFmtId="0" fontId="0" fillId="0" borderId="0" xfId="0"/>
    <xf numFmtId="0" fontId="0" fillId="0" borderId="0" xfId="0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indent="4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shrinkToFit="1"/>
    </xf>
    <xf numFmtId="0" fontId="15" fillId="3" borderId="2" xfId="0" applyFont="1" applyFill="1" applyBorder="1" applyAlignment="1" applyProtection="1">
      <alignment horizontal="center" vertical="center" shrinkToFit="1"/>
    </xf>
    <xf numFmtId="0" fontId="15" fillId="3" borderId="2" xfId="0" applyFont="1" applyFill="1" applyBorder="1" applyAlignment="1" applyProtection="1">
      <alignment horizontal="center" vertical="center"/>
    </xf>
    <xf numFmtId="0" fontId="15" fillId="3" borderId="3" xfId="0" applyFont="1" applyFill="1" applyBorder="1" applyAlignment="1" applyProtection="1">
      <alignment horizontal="center" vertical="center" shrinkToFit="1"/>
    </xf>
    <xf numFmtId="0" fontId="15" fillId="3" borderId="0" xfId="0" applyFont="1" applyFill="1" applyBorder="1" applyAlignment="1" applyProtection="1">
      <alignment horizontal="center" vertical="center" shrinkToFit="1"/>
    </xf>
    <xf numFmtId="49" fontId="1" fillId="4" borderId="1" xfId="1" applyNumberFormat="1" applyFill="1" applyAlignment="1" applyProtection="1">
      <alignment horizontal="left" vertical="center" wrapText="1"/>
    </xf>
    <xf numFmtId="0" fontId="16" fillId="4" borderId="1" xfId="1" applyFont="1" applyFill="1" applyAlignment="1" applyProtection="1">
      <alignment horizontal="left" vertical="center" wrapText="1"/>
    </xf>
    <xf numFmtId="0" fontId="1" fillId="4" borderId="1" xfId="1" applyFill="1" applyAlignment="1" applyProtection="1">
      <alignment horizontal="center" vertical="center"/>
    </xf>
    <xf numFmtId="1" fontId="1" fillId="4" borderId="1" xfId="1" applyNumberFormat="1" applyFill="1" applyAlignment="1" applyProtection="1">
      <alignment horizontal="center" vertical="center"/>
      <protection locked="0"/>
    </xf>
    <xf numFmtId="1" fontId="1" fillId="4" borderId="1" xfId="1" applyNumberFormat="1" applyFill="1" applyAlignment="1" applyProtection="1">
      <alignment horizontal="center" vertical="center"/>
    </xf>
    <xf numFmtId="1" fontId="1" fillId="0" borderId="0" xfId="1" applyNumberFormat="1" applyFill="1" applyBorder="1" applyAlignment="1" applyProtection="1">
      <alignment horizontal="center" vertical="center"/>
      <protection locked="0"/>
    </xf>
    <xf numFmtId="49" fontId="1" fillId="5" borderId="1" xfId="1" applyNumberFormat="1" applyFill="1" applyAlignment="1" applyProtection="1">
      <alignment horizontal="left" vertical="center" wrapText="1"/>
      <protection locked="0"/>
    </xf>
    <xf numFmtId="0" fontId="16" fillId="5" borderId="1" xfId="1" applyFont="1" applyFill="1" applyAlignment="1" applyProtection="1">
      <alignment horizontal="left" vertical="center" wrapText="1"/>
    </xf>
    <xf numFmtId="0" fontId="1" fillId="5" borderId="1" xfId="1" quotePrefix="1" applyFill="1" applyAlignment="1" applyProtection="1">
      <alignment horizontal="center" vertical="center"/>
    </xf>
    <xf numFmtId="1" fontId="1" fillId="5" borderId="1" xfId="1" quotePrefix="1" applyNumberFormat="1" applyFill="1" applyAlignment="1" applyProtection="1">
      <alignment horizontal="center" vertical="center"/>
    </xf>
    <xf numFmtId="0" fontId="1" fillId="0" borderId="1" xfId="1" applyFill="1" applyAlignment="1" applyProtection="1">
      <alignment vertical="center" wrapText="1"/>
    </xf>
    <xf numFmtId="0" fontId="16" fillId="0" borderId="1" xfId="1" applyFont="1" applyAlignment="1" applyProtection="1">
      <alignment horizontal="left" vertical="center" wrapText="1"/>
    </xf>
    <xf numFmtId="0" fontId="1" fillId="0" borderId="1" xfId="1" applyFill="1" applyAlignment="1" applyProtection="1">
      <alignment horizontal="center" vertical="center"/>
    </xf>
    <xf numFmtId="1" fontId="1" fillId="0" borderId="1" xfId="1" applyNumberFormat="1" applyAlignment="1">
      <alignment horizontal="center" vertical="center"/>
    </xf>
    <xf numFmtId="1" fontId="1" fillId="0" borderId="1" xfId="1" applyNumberFormat="1" applyFill="1" applyAlignment="1" applyProtection="1">
      <alignment horizontal="center" vertical="center"/>
      <protection locked="0"/>
    </xf>
    <xf numFmtId="49" fontId="1" fillId="2" borderId="1" xfId="1" applyNumberFormat="1" applyFill="1" applyAlignment="1" applyProtection="1">
      <alignment horizontal="left" vertical="center" wrapText="1"/>
      <protection locked="0"/>
    </xf>
    <xf numFmtId="0" fontId="16" fillId="2" borderId="1" xfId="1" applyFont="1" applyFill="1" applyAlignment="1" applyProtection="1">
      <alignment horizontal="left" vertical="center" wrapText="1"/>
    </xf>
    <xf numFmtId="0" fontId="1" fillId="2" borderId="1" xfId="1" quotePrefix="1" applyFill="1" applyAlignment="1" applyProtection="1">
      <alignment horizontal="center" vertical="center"/>
    </xf>
    <xf numFmtId="1" fontId="1" fillId="2" borderId="1" xfId="1" quotePrefix="1" applyNumberFormat="1" applyFill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23" fillId="0" borderId="0" xfId="0" quotePrefix="1" applyFont="1" applyBorder="1" applyAlignment="1" applyProtection="1">
      <alignment horizontal="center" vertical="center"/>
    </xf>
    <xf numFmtId="0" fontId="24" fillId="0" borderId="0" xfId="0" quotePrefix="1" applyFont="1" applyBorder="1" applyAlignment="1" applyProtection="1">
      <alignment horizontal="center" vertical="center"/>
    </xf>
    <xf numFmtId="3" fontId="24" fillId="0" borderId="0" xfId="0" applyNumberFormat="1" applyFont="1" applyBorder="1" applyAlignment="1" applyProtection="1">
      <alignment horizontal="right" vertical="center"/>
      <protection locked="0"/>
    </xf>
    <xf numFmtId="3" fontId="25" fillId="0" borderId="0" xfId="0" applyNumberFormat="1" applyFont="1" applyBorder="1" applyAlignment="1" applyProtection="1">
      <alignment horizontal="right" vertical="center"/>
      <protection locked="0"/>
    </xf>
    <xf numFmtId="0" fontId="26" fillId="0" borderId="0" xfId="0" applyFont="1"/>
    <xf numFmtId="0" fontId="27" fillId="0" borderId="0" xfId="0" applyFont="1" applyBorder="1" applyAlignment="1" applyProtection="1">
      <alignment horizontal="left" vertical="center" wrapText="1"/>
    </xf>
    <xf numFmtId="0" fontId="28" fillId="0" borderId="0" xfId="0" applyFont="1" applyBorder="1" applyAlignment="1" applyProtection="1">
      <alignment horizontal="right" vertical="center" wrapText="1"/>
    </xf>
    <xf numFmtId="0" fontId="27" fillId="0" borderId="0" xfId="0" applyFont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horizontal="center" vertical="center"/>
    </xf>
    <xf numFmtId="0" fontId="15" fillId="3" borderId="2" xfId="0" applyFont="1" applyFill="1" applyBorder="1" applyAlignment="1" applyProtection="1">
      <alignment horizontal="center" vertical="center" wrapText="1"/>
    </xf>
    <xf numFmtId="1" fontId="1" fillId="4" borderId="1" xfId="1" applyNumberFormat="1" applyFill="1" applyAlignment="1" applyProtection="1">
      <alignment horizontal="right" vertical="center"/>
      <protection locked="0"/>
    </xf>
    <xf numFmtId="1" fontId="1" fillId="4" borderId="1" xfId="1" applyNumberFormat="1" applyFill="1" applyAlignment="1" applyProtection="1">
      <alignment horizontal="right" vertical="center"/>
    </xf>
    <xf numFmtId="1" fontId="1" fillId="5" borderId="1" xfId="1" quotePrefix="1" applyNumberFormat="1" applyFill="1" applyAlignment="1" applyProtection="1">
      <alignment horizontal="right" vertical="center"/>
    </xf>
    <xf numFmtId="0" fontId="16" fillId="4" borderId="1" xfId="1" applyFont="1" applyFill="1" applyAlignment="1" applyProtection="1">
      <alignment horizontal="right" vertical="center" wrapText="1"/>
    </xf>
    <xf numFmtId="1" fontId="1" fillId="0" borderId="1" xfId="1" applyNumberFormat="1" applyAlignment="1">
      <alignment horizontal="right"/>
    </xf>
    <xf numFmtId="1" fontId="1" fillId="0" borderId="1" xfId="1" applyNumberFormat="1" applyFill="1" applyAlignment="1" applyProtection="1">
      <alignment horizontal="right" vertical="center"/>
      <protection locked="0"/>
    </xf>
    <xf numFmtId="1" fontId="1" fillId="0" borderId="1" xfId="1" applyNumberFormat="1" applyFill="1" applyAlignment="1">
      <alignment horizontal="right"/>
    </xf>
    <xf numFmtId="49" fontId="1" fillId="0" borderId="1" xfId="1" applyNumberFormat="1" applyFill="1" applyAlignment="1" applyProtection="1">
      <alignment horizontal="left" vertical="center" wrapText="1"/>
    </xf>
    <xf numFmtId="1" fontId="1" fillId="0" borderId="1" xfId="1" applyNumberFormat="1" applyFill="1" applyAlignment="1" applyProtection="1">
      <alignment horizontal="right" vertical="center"/>
    </xf>
    <xf numFmtId="0" fontId="16" fillId="0" borderId="1" xfId="1" quotePrefix="1" applyFont="1" applyAlignment="1" applyProtection="1">
      <alignment horizontal="left" vertical="center" wrapText="1"/>
    </xf>
    <xf numFmtId="0" fontId="32" fillId="0" borderId="0" xfId="0" applyFont="1"/>
    <xf numFmtId="1" fontId="1" fillId="6" borderId="1" xfId="1" applyNumberFormat="1" applyFill="1" applyAlignment="1" applyProtection="1">
      <alignment horizontal="right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6" fillId="0" borderId="1" xfId="1" applyFont="1" applyFill="1" applyAlignment="1" applyProtection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/>
  </cellXfs>
  <cellStyles count="2">
    <cellStyle name="Normal" xfId="0" builtinId="0"/>
    <cellStyle name="Título 2" xfId="1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5464970</xdr:colOff>
      <xdr:row>10</xdr:row>
      <xdr:rowOff>3369</xdr:rowOff>
    </xdr:to>
    <xdr:pic>
      <xdr:nvPicPr>
        <xdr:cNvPr id="2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773"/>
        <a:stretch/>
      </xdr:blipFill>
      <xdr:spPr bwMode="auto">
        <a:xfrm>
          <a:off x="1209675" y="685800"/>
          <a:ext cx="5464970" cy="140354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97"/>
  <sheetViews>
    <sheetView showGridLines="0" tabSelected="1" zoomScale="50" zoomScaleNormal="50" workbookViewId="0">
      <pane xSplit="2" topLeftCell="C1" activePane="topRight" state="frozen"/>
      <selection pane="topRight" activeCell="AC80" sqref="AC80"/>
    </sheetView>
  </sheetViews>
  <sheetFormatPr baseColWidth="10" defaultRowHeight="12.75"/>
  <cols>
    <col min="1" max="1" width="18.140625" style="67" customWidth="1"/>
    <col min="2" max="2" width="107.7109375" style="67" customWidth="1"/>
    <col min="3" max="3" width="20.7109375" customWidth="1"/>
    <col min="4" max="15" width="11.42578125" customWidth="1"/>
    <col min="16" max="20" width="10.7109375" customWidth="1"/>
    <col min="26" max="26" width="10.42578125" bestFit="1" customWidth="1"/>
  </cols>
  <sheetData>
    <row r="1" spans="1:28" ht="15.75">
      <c r="A1" s="1"/>
      <c r="B1" s="2"/>
      <c r="C1" s="3"/>
      <c r="D1" s="3"/>
      <c r="E1" s="3"/>
      <c r="F1" s="3"/>
      <c r="G1" s="3"/>
      <c r="H1" s="4"/>
      <c r="I1" s="4"/>
    </row>
    <row r="2" spans="1:28">
      <c r="A2" s="5"/>
      <c r="B2" s="6"/>
      <c r="C2" s="4"/>
      <c r="D2" s="4"/>
      <c r="E2" s="4"/>
      <c r="F2" s="4"/>
      <c r="G2" s="4"/>
      <c r="H2" s="7">
        <v>51</v>
      </c>
      <c r="I2" s="7">
        <v>51</v>
      </c>
    </row>
    <row r="3" spans="1:28">
      <c r="A3" s="5"/>
      <c r="B3" s="6"/>
      <c r="C3" s="4"/>
      <c r="D3" s="4"/>
      <c r="E3" s="4"/>
      <c r="F3" s="4"/>
      <c r="G3" s="4"/>
      <c r="H3" s="7"/>
      <c r="I3" s="7"/>
    </row>
    <row r="4" spans="1:28">
      <c r="A4" s="5"/>
      <c r="B4" s="6"/>
      <c r="C4" s="4"/>
      <c r="D4" s="4"/>
      <c r="E4" s="4"/>
      <c r="F4" s="4"/>
      <c r="G4" s="4"/>
      <c r="H4" s="7"/>
      <c r="I4" s="7"/>
    </row>
    <row r="5" spans="1:28">
      <c r="A5" s="5"/>
      <c r="B5" s="6"/>
      <c r="C5" s="4"/>
      <c r="D5" s="4"/>
      <c r="E5" s="4"/>
      <c r="F5" s="4"/>
      <c r="G5" s="4"/>
      <c r="H5" s="7"/>
      <c r="I5" s="7"/>
    </row>
    <row r="6" spans="1:28">
      <c r="A6" s="5"/>
      <c r="B6" s="6"/>
      <c r="C6" s="4"/>
      <c r="D6" s="4"/>
      <c r="E6" s="4"/>
      <c r="F6" s="4"/>
      <c r="G6" s="4"/>
      <c r="H6" s="7"/>
      <c r="I6" s="7"/>
    </row>
    <row r="7" spans="1:28">
      <c r="A7" s="5"/>
      <c r="B7" s="6"/>
      <c r="C7" s="4"/>
      <c r="D7" s="4"/>
      <c r="E7" s="4"/>
      <c r="F7" s="4"/>
      <c r="G7" s="4"/>
      <c r="H7" s="7"/>
      <c r="I7" s="7"/>
    </row>
    <row r="8" spans="1:28" ht="36">
      <c r="A8" s="5"/>
      <c r="B8" s="6"/>
      <c r="C8" s="8"/>
      <c r="D8" s="9"/>
      <c r="E8" s="9"/>
      <c r="F8" s="9"/>
      <c r="G8" s="9"/>
      <c r="H8" s="10"/>
      <c r="I8" s="10"/>
      <c r="J8" s="11"/>
      <c r="K8" s="11"/>
      <c r="L8" s="12"/>
      <c r="M8" s="12"/>
    </row>
    <row r="9" spans="1:28">
      <c r="A9" s="5"/>
      <c r="B9" s="6"/>
      <c r="C9" s="4"/>
      <c r="D9" s="4"/>
      <c r="E9" s="4"/>
      <c r="F9" s="4"/>
      <c r="G9" s="4"/>
      <c r="H9" s="7"/>
      <c r="I9" s="7"/>
    </row>
    <row r="10" spans="1:28" ht="23.25">
      <c r="A10" s="5"/>
      <c r="B10" s="6"/>
      <c r="C10" s="4"/>
      <c r="D10" s="4"/>
      <c r="F10" s="13"/>
      <c r="G10" s="13"/>
      <c r="H10" s="7"/>
      <c r="I10" s="7"/>
    </row>
    <row r="11" spans="1:28">
      <c r="A11" s="5"/>
      <c r="B11" s="6"/>
      <c r="C11" s="4"/>
      <c r="D11" s="4"/>
      <c r="E11" s="4"/>
      <c r="F11" s="4"/>
      <c r="G11" s="4"/>
      <c r="H11" s="7"/>
      <c r="I11" s="7"/>
    </row>
    <row r="12" spans="1:28" ht="12.75" customHeight="1">
      <c r="A12" s="5"/>
      <c r="B12" s="6"/>
      <c r="C12" s="4"/>
      <c r="D12" s="4"/>
      <c r="E12" s="4"/>
      <c r="F12" s="4"/>
      <c r="G12" s="4"/>
      <c r="H12" s="7"/>
      <c r="I12" s="7"/>
    </row>
    <row r="13" spans="1:28" ht="35.25" customHeight="1">
      <c r="A13" s="14" t="s">
        <v>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8" ht="40.15" customHeight="1">
      <c r="A14" s="15" t="s">
        <v>1</v>
      </c>
      <c r="B14" s="15" t="s">
        <v>2</v>
      </c>
      <c r="C14" s="16" t="s">
        <v>3</v>
      </c>
      <c r="D14" s="17">
        <v>2000</v>
      </c>
      <c r="E14" s="17">
        <v>2001</v>
      </c>
      <c r="F14" s="17">
        <v>2002</v>
      </c>
      <c r="G14" s="17">
        <v>2003</v>
      </c>
      <c r="H14" s="18">
        <v>2004</v>
      </c>
      <c r="I14" s="18">
        <v>2005</v>
      </c>
      <c r="J14" s="17">
        <v>2006</v>
      </c>
      <c r="K14" s="17">
        <v>2007</v>
      </c>
      <c r="L14" s="17">
        <v>2008</v>
      </c>
      <c r="M14" s="17">
        <v>2009</v>
      </c>
      <c r="N14" s="17">
        <v>2010</v>
      </c>
      <c r="O14" s="17">
        <v>2011</v>
      </c>
      <c r="P14" s="17">
        <v>2012</v>
      </c>
      <c r="Q14" s="17">
        <v>2013</v>
      </c>
      <c r="R14" s="19">
        <v>2014</v>
      </c>
      <c r="S14" s="19">
        <v>2015</v>
      </c>
      <c r="T14" s="19">
        <v>2016</v>
      </c>
      <c r="U14" s="20">
        <v>2017</v>
      </c>
      <c r="V14" s="19">
        <v>2018</v>
      </c>
      <c r="W14" s="20">
        <v>2019</v>
      </c>
      <c r="X14" s="19">
        <v>2020</v>
      </c>
      <c r="Y14" s="20">
        <v>2021</v>
      </c>
      <c r="Z14" s="20">
        <v>2022</v>
      </c>
    </row>
    <row r="15" spans="1:28" ht="40.15" customHeight="1" thickBot="1">
      <c r="A15" s="21">
        <v>1</v>
      </c>
      <c r="B15" s="22" t="s">
        <v>4</v>
      </c>
      <c r="C15" s="23" t="s">
        <v>5</v>
      </c>
      <c r="D15" s="24">
        <f>SUM(D16:D17)</f>
        <v>3498.8235532004369</v>
      </c>
      <c r="E15" s="24">
        <f t="shared" ref="E15:R15" si="0">SUM(E16:E17)</f>
        <v>3536.05167419998</v>
      </c>
      <c r="F15" s="24">
        <f t="shared" si="0"/>
        <v>3794.2060005941366</v>
      </c>
      <c r="G15" s="25">
        <f t="shared" si="0"/>
        <v>4175.492465594898</v>
      </c>
      <c r="H15" s="25">
        <f t="shared" si="0"/>
        <v>5387.6909205344809</v>
      </c>
      <c r="I15" s="25">
        <f t="shared" si="0"/>
        <v>5919.7933930811269</v>
      </c>
      <c r="J15" s="24">
        <f t="shared" si="0"/>
        <v>6706.3880168108499</v>
      </c>
      <c r="K15" s="24">
        <f t="shared" si="0"/>
        <v>7645.6597722964689</v>
      </c>
      <c r="L15" s="24">
        <f t="shared" si="0"/>
        <v>9598.6383255979435</v>
      </c>
      <c r="M15" s="25">
        <f t="shared" si="0"/>
        <v>8576.6161378103916</v>
      </c>
      <c r="N15" s="25">
        <f t="shared" si="0"/>
        <v>12005.424173024516</v>
      </c>
      <c r="O15" s="25">
        <f t="shared" si="0"/>
        <v>10745.306002844027</v>
      </c>
      <c r="P15" s="24">
        <f t="shared" si="0"/>
        <v>9559.8880356919926</v>
      </c>
      <c r="Q15" s="24">
        <f t="shared" si="0"/>
        <v>10576.549566147023</v>
      </c>
      <c r="R15" s="24">
        <f t="shared" si="0"/>
        <v>12418.457825533242</v>
      </c>
      <c r="S15" s="24">
        <f>SUM(S16:S17)</f>
        <v>13851.678679245282</v>
      </c>
      <c r="T15" s="24">
        <f>SUM(T16:T17)</f>
        <v>14082.690571428571</v>
      </c>
      <c r="U15" s="24">
        <f t="shared" ref="U15:Z17" si="1">+U18+U21</f>
        <v>15895.767963457878</v>
      </c>
      <c r="V15" s="24">
        <f t="shared" si="1"/>
        <v>16987.261282386866</v>
      </c>
      <c r="W15" s="24">
        <f t="shared" si="1"/>
        <v>16034</v>
      </c>
      <c r="X15" s="24">
        <f t="shared" si="1"/>
        <v>17975.031457458637</v>
      </c>
      <c r="Y15" s="24">
        <f t="shared" si="1"/>
        <v>18079.178041719999</v>
      </c>
      <c r="Z15" s="24">
        <f t="shared" si="1"/>
        <v>17006.010270504688</v>
      </c>
      <c r="AA15" s="26"/>
      <c r="AB15" s="26"/>
    </row>
    <row r="16" spans="1:28" ht="40.15" customHeight="1" thickTop="1" thickBot="1">
      <c r="A16" s="21" t="s">
        <v>6</v>
      </c>
      <c r="B16" s="22" t="s">
        <v>7</v>
      </c>
      <c r="C16" s="23" t="s">
        <v>8</v>
      </c>
      <c r="D16" s="24">
        <f>+D19+D22</f>
        <v>263</v>
      </c>
      <c r="E16" s="24">
        <f t="shared" ref="E16:S17" si="2">+E19+E22</f>
        <v>263</v>
      </c>
      <c r="F16" s="24">
        <f t="shared" si="2"/>
        <v>304</v>
      </c>
      <c r="G16" s="25">
        <f t="shared" si="2"/>
        <v>177</v>
      </c>
      <c r="H16" s="25">
        <f t="shared" si="2"/>
        <v>213</v>
      </c>
      <c r="I16" s="25">
        <f t="shared" si="2"/>
        <v>221</v>
      </c>
      <c r="J16" s="24">
        <f t="shared" si="2"/>
        <v>354</v>
      </c>
      <c r="K16" s="24">
        <f t="shared" si="2"/>
        <v>519</v>
      </c>
      <c r="L16" s="24">
        <f t="shared" si="2"/>
        <v>507</v>
      </c>
      <c r="M16" s="25">
        <f t="shared" si="2"/>
        <v>448</v>
      </c>
      <c r="N16" s="25">
        <f t="shared" si="2"/>
        <v>783</v>
      </c>
      <c r="O16" s="25">
        <f t="shared" si="2"/>
        <v>1079</v>
      </c>
      <c r="P16" s="24">
        <f t="shared" si="2"/>
        <v>679.98439999999994</v>
      </c>
      <c r="Q16" s="24">
        <f t="shared" si="2"/>
        <v>652.30669999999998</v>
      </c>
      <c r="R16" s="24">
        <f t="shared" si="2"/>
        <v>832.22532553324106</v>
      </c>
      <c r="S16" s="24">
        <f t="shared" si="2"/>
        <v>815.86924528301904</v>
      </c>
      <c r="T16" s="24">
        <f>+T19+T22</f>
        <v>835.40957142857144</v>
      </c>
      <c r="U16" s="24">
        <f t="shared" si="1"/>
        <v>2265.7826666666706</v>
      </c>
      <c r="V16" s="24">
        <f t="shared" si="1"/>
        <v>3278.3110634090908</v>
      </c>
      <c r="W16" s="24">
        <f t="shared" si="1"/>
        <v>2444</v>
      </c>
      <c r="X16" s="24">
        <f t="shared" si="1"/>
        <v>3511.2043917386363</v>
      </c>
      <c r="Y16" s="24">
        <f t="shared" si="1"/>
        <v>3930.8623299999995</v>
      </c>
      <c r="Z16" s="24">
        <f>+Z19+Z22</f>
        <v>3141.31355244</v>
      </c>
      <c r="AA16" s="26"/>
      <c r="AB16" s="26"/>
    </row>
    <row r="17" spans="1:28" ht="40.15" customHeight="1" thickTop="1" thickBot="1">
      <c r="A17" s="21" t="s">
        <v>9</v>
      </c>
      <c r="B17" s="22" t="s">
        <v>10</v>
      </c>
      <c r="C17" s="23" t="s">
        <v>8</v>
      </c>
      <c r="D17" s="24">
        <f>+D20+D23</f>
        <v>3235.8235532004369</v>
      </c>
      <c r="E17" s="24">
        <f t="shared" si="2"/>
        <v>3273.05167419998</v>
      </c>
      <c r="F17" s="24">
        <f t="shared" si="2"/>
        <v>3490.2060005941366</v>
      </c>
      <c r="G17" s="25">
        <f t="shared" si="2"/>
        <v>3998.492465594898</v>
      </c>
      <c r="H17" s="25">
        <f t="shared" si="2"/>
        <v>5174.6909205344809</v>
      </c>
      <c r="I17" s="25">
        <f t="shared" si="2"/>
        <v>5698.7933930811269</v>
      </c>
      <c r="J17" s="24">
        <f t="shared" si="2"/>
        <v>6352.3880168108499</v>
      </c>
      <c r="K17" s="24">
        <f t="shared" si="2"/>
        <v>7126.6597722964689</v>
      </c>
      <c r="L17" s="24">
        <f t="shared" si="2"/>
        <v>9091.6383255979435</v>
      </c>
      <c r="M17" s="25">
        <f t="shared" si="2"/>
        <v>8128.6161378103916</v>
      </c>
      <c r="N17" s="25">
        <f t="shared" si="2"/>
        <v>11222.424173024516</v>
      </c>
      <c r="O17" s="25">
        <f t="shared" si="2"/>
        <v>9666.3060028440268</v>
      </c>
      <c r="P17" s="24">
        <f t="shared" si="2"/>
        <v>8879.9036356919933</v>
      </c>
      <c r="Q17" s="24">
        <f t="shared" si="2"/>
        <v>9924.242866147024</v>
      </c>
      <c r="R17" s="24">
        <f t="shared" si="2"/>
        <v>11586.2325</v>
      </c>
      <c r="S17" s="24">
        <f t="shared" si="2"/>
        <v>13035.809433962264</v>
      </c>
      <c r="T17" s="24">
        <f>+T20+T23</f>
        <v>13247.280999999999</v>
      </c>
      <c r="U17" s="24">
        <f t="shared" si="1"/>
        <v>13629.985296791208</v>
      </c>
      <c r="V17" s="24">
        <f t="shared" si="1"/>
        <v>13709.830130977776</v>
      </c>
      <c r="W17" s="24">
        <f t="shared" si="1"/>
        <v>13590</v>
      </c>
      <c r="X17" s="24">
        <f t="shared" si="1"/>
        <v>14463.827065719999</v>
      </c>
      <c r="Y17" s="24">
        <f t="shared" si="1"/>
        <v>14148.315711720001</v>
      </c>
      <c r="Z17" s="24">
        <f t="shared" si="1"/>
        <v>13864.696718064686</v>
      </c>
      <c r="AA17" s="26"/>
      <c r="AB17" s="26"/>
    </row>
    <row r="18" spans="1:28" ht="40.15" customHeight="1" thickTop="1" thickBot="1">
      <c r="A18" s="27">
        <v>1.1000000000000001</v>
      </c>
      <c r="B18" s="28" t="s">
        <v>11</v>
      </c>
      <c r="C18" s="29" t="s">
        <v>5</v>
      </c>
      <c r="D18" s="30">
        <f t="shared" ref="D18:Q18" si="3">D19+D20</f>
        <v>1987.8235532004369</v>
      </c>
      <c r="E18" s="30">
        <f t="shared" si="3"/>
        <v>1939.0516741999802</v>
      </c>
      <c r="F18" s="30">
        <f t="shared" si="3"/>
        <v>1962.2060005941364</v>
      </c>
      <c r="G18" s="30">
        <f t="shared" si="3"/>
        <v>2043.492465594898</v>
      </c>
      <c r="H18" s="30">
        <f t="shared" si="3"/>
        <v>2063.6909205344809</v>
      </c>
      <c r="I18" s="30">
        <f t="shared" si="3"/>
        <v>2190.7933930811264</v>
      </c>
      <c r="J18" s="30">
        <f t="shared" si="3"/>
        <v>2452.3880168108494</v>
      </c>
      <c r="K18" s="30">
        <f t="shared" si="3"/>
        <v>2534.6597722964684</v>
      </c>
      <c r="L18" s="30">
        <f t="shared" si="3"/>
        <v>2368.6383255979431</v>
      </c>
      <c r="M18" s="30">
        <f t="shared" si="3"/>
        <v>2403.616137810392</v>
      </c>
      <c r="N18" s="30">
        <f t="shared" si="3"/>
        <v>2617.4241730245167</v>
      </c>
      <c r="O18" s="30">
        <f t="shared" si="3"/>
        <v>2759.3060028440264</v>
      </c>
      <c r="P18" s="30">
        <f t="shared" si="3"/>
        <v>2704.1297356919949</v>
      </c>
      <c r="Q18" s="30">
        <f t="shared" si="3"/>
        <v>2755.8574861470247</v>
      </c>
      <c r="R18" s="30">
        <f>R19+R20</f>
        <v>2653</v>
      </c>
      <c r="S18" s="30">
        <f>SUM(S19:S20)</f>
        <v>2777</v>
      </c>
      <c r="T18" s="30">
        <f>SUM(T19:T20)</f>
        <v>2785.4</v>
      </c>
      <c r="U18" s="30">
        <v>2566.1200880000001</v>
      </c>
      <c r="V18" s="30">
        <v>2566.1200880000001</v>
      </c>
      <c r="W18" s="30">
        <v>2629</v>
      </c>
      <c r="X18" s="30">
        <f>+X19+X20</f>
        <v>2629.1769840000002</v>
      </c>
      <c r="Y18" s="30">
        <f>+Y19+Y20</f>
        <v>2332.6125200000006</v>
      </c>
      <c r="Z18" s="30">
        <f t="shared" ref="Z18" si="4">SUM(Z19:Z20)</f>
        <v>2352.3178000000007</v>
      </c>
      <c r="AA18" s="26"/>
      <c r="AB18" s="26"/>
    </row>
    <row r="19" spans="1:28" ht="40.15" customHeight="1" thickTop="1" thickBot="1">
      <c r="A19" s="31" t="s">
        <v>12</v>
      </c>
      <c r="B19" s="32" t="s">
        <v>13</v>
      </c>
      <c r="C19" s="33" t="s">
        <v>5</v>
      </c>
      <c r="D19" s="34">
        <v>0</v>
      </c>
      <c r="E19" s="34">
        <v>0</v>
      </c>
      <c r="F19" s="34">
        <v>0</v>
      </c>
      <c r="G19" s="34">
        <v>0</v>
      </c>
      <c r="H19" s="35">
        <v>0</v>
      </c>
      <c r="I19" s="35">
        <v>0</v>
      </c>
      <c r="J19" s="34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21</v>
      </c>
      <c r="T19" s="35">
        <v>29.4</v>
      </c>
      <c r="U19" s="35">
        <v>30.848999999999997</v>
      </c>
      <c r="V19" s="35">
        <v>36</v>
      </c>
      <c r="W19" s="35">
        <v>30</v>
      </c>
      <c r="X19" s="35">
        <v>24.178000000000001</v>
      </c>
      <c r="Y19" s="35">
        <v>26.891010000000001</v>
      </c>
      <c r="Z19" s="35">
        <v>30.17568</v>
      </c>
      <c r="AA19" s="26"/>
      <c r="AB19" s="26"/>
    </row>
    <row r="20" spans="1:28" ht="40.15" customHeight="1" thickTop="1" thickBot="1">
      <c r="A20" s="31" t="s">
        <v>14</v>
      </c>
      <c r="B20" s="32" t="s">
        <v>15</v>
      </c>
      <c r="C20" s="33" t="s">
        <v>5</v>
      </c>
      <c r="D20" s="34">
        <v>1987.8235532004369</v>
      </c>
      <c r="E20" s="34">
        <v>1939.0516741999802</v>
      </c>
      <c r="F20" s="34">
        <v>1962.2060005941364</v>
      </c>
      <c r="G20" s="34">
        <v>2043.492465594898</v>
      </c>
      <c r="H20" s="35">
        <v>2063.6909205344809</v>
      </c>
      <c r="I20" s="35">
        <v>2190.7933930811264</v>
      </c>
      <c r="J20" s="34">
        <v>2452.3880168108494</v>
      </c>
      <c r="K20" s="35">
        <v>2534.6597722964684</v>
      </c>
      <c r="L20" s="35">
        <v>2368.6383255979431</v>
      </c>
      <c r="M20" s="35">
        <v>2403.616137810392</v>
      </c>
      <c r="N20" s="35">
        <v>2617.4241730245167</v>
      </c>
      <c r="O20" s="35">
        <v>2759.3060028440264</v>
      </c>
      <c r="P20" s="35">
        <v>2704.1297356919949</v>
      </c>
      <c r="Q20" s="35">
        <v>2755.8574861470247</v>
      </c>
      <c r="R20" s="35">
        <v>2653</v>
      </c>
      <c r="S20" s="35">
        <v>2756</v>
      </c>
      <c r="T20" s="35">
        <v>2756</v>
      </c>
      <c r="U20" s="35">
        <f>+U18-U19</f>
        <v>2535.271088</v>
      </c>
      <c r="V20" s="35">
        <v>2531</v>
      </c>
      <c r="W20" s="35">
        <v>2599</v>
      </c>
      <c r="X20" s="35">
        <v>2604.9989840000003</v>
      </c>
      <c r="Y20" s="35">
        <v>2305.7215100000008</v>
      </c>
      <c r="Z20" s="35">
        <v>2322.1421200000009</v>
      </c>
      <c r="AA20" s="26"/>
      <c r="AB20" s="26"/>
    </row>
    <row r="21" spans="1:28" ht="40.15" customHeight="1" thickTop="1" thickBot="1">
      <c r="A21" s="27">
        <v>1.2</v>
      </c>
      <c r="B21" s="28" t="s">
        <v>16</v>
      </c>
      <c r="C21" s="29" t="s">
        <v>5</v>
      </c>
      <c r="D21" s="30">
        <f t="shared" ref="D21:Q21" si="5">SUM(D22:D23)</f>
        <v>1511</v>
      </c>
      <c r="E21" s="30">
        <f t="shared" si="5"/>
        <v>1597</v>
      </c>
      <c r="F21" s="30">
        <f t="shared" si="5"/>
        <v>1832</v>
      </c>
      <c r="G21" s="30">
        <f t="shared" si="5"/>
        <v>2132</v>
      </c>
      <c r="H21" s="30">
        <f t="shared" si="5"/>
        <v>3324</v>
      </c>
      <c r="I21" s="30">
        <f t="shared" si="5"/>
        <v>3729</v>
      </c>
      <c r="J21" s="30">
        <f t="shared" si="5"/>
        <v>4254</v>
      </c>
      <c r="K21" s="30">
        <f t="shared" si="5"/>
        <v>5111</v>
      </c>
      <c r="L21" s="30">
        <f t="shared" si="5"/>
        <v>7230</v>
      </c>
      <c r="M21" s="30">
        <f t="shared" si="5"/>
        <v>6173</v>
      </c>
      <c r="N21" s="30">
        <f t="shared" si="5"/>
        <v>9388</v>
      </c>
      <c r="O21" s="30">
        <f t="shared" si="5"/>
        <v>7986</v>
      </c>
      <c r="P21" s="30">
        <f t="shared" si="5"/>
        <v>6855.7582999999995</v>
      </c>
      <c r="Q21" s="30">
        <f t="shared" si="5"/>
        <v>7820.6920799999998</v>
      </c>
      <c r="R21" s="30">
        <f>SUM(R22:R23)</f>
        <v>9765.4578255332417</v>
      </c>
      <c r="S21" s="30">
        <f>SUM(S22:S23)</f>
        <v>11074.678679245282</v>
      </c>
      <c r="T21" s="30">
        <f>SUM(T22:T23)</f>
        <v>11297.29057142857</v>
      </c>
      <c r="U21" s="30">
        <f>SUM(U22:U23)</f>
        <v>13329.647875457878</v>
      </c>
      <c r="V21" s="30">
        <v>14421.141194386866</v>
      </c>
      <c r="W21" s="30">
        <v>13405</v>
      </c>
      <c r="X21" s="30">
        <f>SUM(X22:X23)</f>
        <v>15345.854473458636</v>
      </c>
      <c r="Y21" s="30">
        <f>SUM(Y22:Y23)</f>
        <v>15746.56552172</v>
      </c>
      <c r="Z21" s="30">
        <f t="shared" ref="Z21" si="6">SUM(Z22:Z23)</f>
        <v>14653.692470504686</v>
      </c>
      <c r="AA21" s="26"/>
      <c r="AB21" s="26"/>
    </row>
    <row r="22" spans="1:28" ht="40.15" customHeight="1" thickTop="1" thickBot="1">
      <c r="A22" s="31" t="s">
        <v>17</v>
      </c>
      <c r="B22" s="32" t="s">
        <v>13</v>
      </c>
      <c r="C22" s="33" t="s">
        <v>5</v>
      </c>
      <c r="D22" s="34">
        <v>263</v>
      </c>
      <c r="E22" s="34">
        <v>263</v>
      </c>
      <c r="F22" s="34">
        <v>304</v>
      </c>
      <c r="G22" s="34">
        <v>177</v>
      </c>
      <c r="H22" s="35">
        <v>213</v>
      </c>
      <c r="I22" s="35">
        <v>221</v>
      </c>
      <c r="J22" s="34">
        <v>354</v>
      </c>
      <c r="K22" s="35">
        <f>SUM(K25+K28+K31)</f>
        <v>519</v>
      </c>
      <c r="L22" s="35">
        <f>SUM(L25+L28+L31)</f>
        <v>507</v>
      </c>
      <c r="M22" s="35">
        <v>448</v>
      </c>
      <c r="N22" s="35">
        <f>SUM(N25+N28)</f>
        <v>783</v>
      </c>
      <c r="O22" s="35">
        <f>SUM(O25+O28)</f>
        <v>1079</v>
      </c>
      <c r="P22" s="35">
        <f t="shared" ref="P22:S23" si="7">+P25+P28+P31</f>
        <v>679.98439999999994</v>
      </c>
      <c r="Q22" s="35">
        <f t="shared" si="7"/>
        <v>652.30669999999998</v>
      </c>
      <c r="R22" s="35">
        <f t="shared" si="7"/>
        <v>832.22532553324106</v>
      </c>
      <c r="S22" s="35">
        <f t="shared" si="7"/>
        <v>794.86924528301904</v>
      </c>
      <c r="T22" s="35">
        <f>+T25+T28+T31</f>
        <v>806.00957142857146</v>
      </c>
      <c r="U22" s="35">
        <f>+U25+U28+U31</f>
        <v>2234.9336666666704</v>
      </c>
      <c r="V22" s="35">
        <v>3242.3110634090908</v>
      </c>
      <c r="W22" s="35">
        <v>2414</v>
      </c>
      <c r="X22" s="35">
        <f t="shared" ref="X22:Z23" si="8">+X25+X28+X31</f>
        <v>3487.0263917386364</v>
      </c>
      <c r="Y22" s="35">
        <f t="shared" si="8"/>
        <v>3903.9713199999997</v>
      </c>
      <c r="Z22" s="35">
        <f t="shared" si="8"/>
        <v>3111.1378724400001</v>
      </c>
      <c r="AA22" s="26"/>
      <c r="AB22" s="26"/>
    </row>
    <row r="23" spans="1:28" ht="40.15" customHeight="1" thickTop="1" thickBot="1">
      <c r="A23" s="31" t="s">
        <v>18</v>
      </c>
      <c r="B23" s="32" t="s">
        <v>15</v>
      </c>
      <c r="C23" s="33" t="s">
        <v>5</v>
      </c>
      <c r="D23" s="34">
        <v>1248</v>
      </c>
      <c r="E23" s="34">
        <v>1334</v>
      </c>
      <c r="F23" s="34">
        <v>1528</v>
      </c>
      <c r="G23" s="34">
        <v>1955</v>
      </c>
      <c r="H23" s="35">
        <v>3111</v>
      </c>
      <c r="I23" s="35">
        <v>3508</v>
      </c>
      <c r="J23" s="34">
        <v>3900</v>
      </c>
      <c r="K23" s="35">
        <f>SUM(K26+K29+K32)</f>
        <v>4592</v>
      </c>
      <c r="L23" s="35">
        <f>SUM(L26+L29+L32)</f>
        <v>6723</v>
      </c>
      <c r="M23" s="35">
        <v>5725</v>
      </c>
      <c r="N23" s="35">
        <f>SUM(N26+N29)</f>
        <v>8605</v>
      </c>
      <c r="O23" s="35">
        <f>SUM(O26+O29)</f>
        <v>6907</v>
      </c>
      <c r="P23" s="35">
        <f t="shared" si="7"/>
        <v>6175.7738999999992</v>
      </c>
      <c r="Q23" s="35">
        <f t="shared" si="7"/>
        <v>7168.3853799999997</v>
      </c>
      <c r="R23" s="35">
        <f>+R26+R29+R32</f>
        <v>8933.2325000000001</v>
      </c>
      <c r="S23" s="35">
        <f t="shared" si="7"/>
        <v>10279.809433962264</v>
      </c>
      <c r="T23" s="35">
        <f>+T26+T29+T32</f>
        <v>10491.280999999999</v>
      </c>
      <c r="U23" s="35">
        <f>+U26+U29+U32</f>
        <v>11094.714208791209</v>
      </c>
      <c r="V23" s="35">
        <v>11178.830130977776</v>
      </c>
      <c r="W23" s="35">
        <v>10991</v>
      </c>
      <c r="X23" s="35">
        <f t="shared" si="8"/>
        <v>11858.828081719999</v>
      </c>
      <c r="Y23" s="35">
        <f t="shared" si="8"/>
        <v>11842.59420172</v>
      </c>
      <c r="Z23" s="35">
        <f t="shared" si="8"/>
        <v>11542.554598064686</v>
      </c>
      <c r="AA23" s="26"/>
      <c r="AB23" s="26"/>
    </row>
    <row r="24" spans="1:28" ht="40.15" customHeight="1" thickTop="1" thickBot="1">
      <c r="A24" s="36" t="s">
        <v>19</v>
      </c>
      <c r="B24" s="37" t="s">
        <v>20</v>
      </c>
      <c r="C24" s="38" t="s">
        <v>5</v>
      </c>
      <c r="D24" s="39">
        <f t="shared" ref="D24:Q24" si="9">SUM(D25:D26)</f>
        <v>548</v>
      </c>
      <c r="E24" s="39">
        <f t="shared" si="9"/>
        <v>548</v>
      </c>
      <c r="F24" s="39">
        <f t="shared" si="9"/>
        <v>591</v>
      </c>
      <c r="G24" s="39">
        <f t="shared" si="9"/>
        <v>485</v>
      </c>
      <c r="H24" s="39">
        <f t="shared" si="9"/>
        <v>536</v>
      </c>
      <c r="I24" s="39">
        <f t="shared" si="9"/>
        <v>580</v>
      </c>
      <c r="J24" s="39">
        <f t="shared" si="9"/>
        <v>734</v>
      </c>
      <c r="K24" s="39">
        <f t="shared" si="9"/>
        <v>1168</v>
      </c>
      <c r="L24" s="39">
        <f t="shared" si="9"/>
        <v>1150</v>
      </c>
      <c r="M24" s="39">
        <f t="shared" si="9"/>
        <v>1030</v>
      </c>
      <c r="N24" s="39">
        <f t="shared" si="9"/>
        <v>1547</v>
      </c>
      <c r="O24" s="39">
        <f t="shared" si="9"/>
        <v>1779</v>
      </c>
      <c r="P24" s="39">
        <f t="shared" si="9"/>
        <v>1600.6393</v>
      </c>
      <c r="Q24" s="39">
        <f t="shared" si="9"/>
        <v>1618.69208</v>
      </c>
      <c r="R24" s="39">
        <f>SUM(R25:R26)</f>
        <v>1937.3878255332411</v>
      </c>
      <c r="S24" s="39">
        <f>SUM(S25:S26)</f>
        <v>1703.8986792452829</v>
      </c>
      <c r="T24" s="39">
        <f>SUM(T25:T26)</f>
        <v>1534.7619999999999</v>
      </c>
      <c r="U24" s="39">
        <f>SUM(U25:U26)</f>
        <v>3125.8335897435936</v>
      </c>
      <c r="V24" s="39">
        <f t="shared" ref="V24:Z24" si="10">SUM(V25:V26)</f>
        <v>4176.1611943868666</v>
      </c>
      <c r="W24" s="39">
        <f t="shared" si="10"/>
        <v>3135</v>
      </c>
      <c r="X24" s="39">
        <f t="shared" si="10"/>
        <v>4259.8544734586367</v>
      </c>
      <c r="Y24" s="39">
        <f t="shared" si="10"/>
        <v>4803.5655217199992</v>
      </c>
      <c r="Z24" s="39">
        <f>SUM(Z25:Z26)</f>
        <v>3995.5148031400004</v>
      </c>
      <c r="AA24" s="26"/>
      <c r="AB24" s="26"/>
    </row>
    <row r="25" spans="1:28" ht="40.15" customHeight="1" thickTop="1" thickBot="1">
      <c r="A25" s="31" t="s">
        <v>21</v>
      </c>
      <c r="B25" s="32" t="s">
        <v>13</v>
      </c>
      <c r="C25" s="33" t="s">
        <v>5</v>
      </c>
      <c r="D25" s="34">
        <v>209</v>
      </c>
      <c r="E25" s="34">
        <v>209</v>
      </c>
      <c r="F25" s="34">
        <v>250</v>
      </c>
      <c r="G25" s="34">
        <v>171</v>
      </c>
      <c r="H25" s="35">
        <v>189</v>
      </c>
      <c r="I25" s="35">
        <v>197</v>
      </c>
      <c r="J25" s="34">
        <v>330</v>
      </c>
      <c r="K25" s="35">
        <v>423</v>
      </c>
      <c r="L25" s="35">
        <v>408</v>
      </c>
      <c r="M25" s="35">
        <v>332</v>
      </c>
      <c r="N25" s="35">
        <v>667</v>
      </c>
      <c r="O25" s="35">
        <v>998</v>
      </c>
      <c r="P25" s="35">
        <f>594.05+8.1344</f>
        <v>602.18439999999998</v>
      </c>
      <c r="Q25" s="35">
        <f>581.434+55.8727</f>
        <v>637.30669999999998</v>
      </c>
      <c r="R25" s="35">
        <f>739.793825533241+67.9115</f>
        <v>807.70532553324108</v>
      </c>
      <c r="S25" s="35">
        <f>(680479.245283019/1000)+6.61</f>
        <v>687.08924528301907</v>
      </c>
      <c r="T25" s="35">
        <f>737.481+68</f>
        <v>805.48099999999999</v>
      </c>
      <c r="U25" s="35">
        <f>1027.55366666667+1207</f>
        <v>2234.5536666666703</v>
      </c>
      <c r="V25" s="35">
        <v>3241.8310634090908</v>
      </c>
      <c r="W25" s="35">
        <v>2414</v>
      </c>
      <c r="X25" s="35">
        <v>3487.0263917386364</v>
      </c>
      <c r="Y25" s="35">
        <v>3903.9713199999997</v>
      </c>
      <c r="Z25" s="35">
        <v>3111.1378724400001</v>
      </c>
      <c r="AA25" s="26"/>
      <c r="AB25" s="26"/>
    </row>
    <row r="26" spans="1:28" ht="40.15" customHeight="1" thickTop="1" thickBot="1">
      <c r="A26" s="31" t="s">
        <v>22</v>
      </c>
      <c r="B26" s="32" t="s">
        <v>15</v>
      </c>
      <c r="C26" s="33" t="s">
        <v>5</v>
      </c>
      <c r="D26" s="34">
        <v>339</v>
      </c>
      <c r="E26" s="34">
        <v>339</v>
      </c>
      <c r="F26" s="34">
        <v>341</v>
      </c>
      <c r="G26" s="34">
        <v>314</v>
      </c>
      <c r="H26" s="35">
        <v>347</v>
      </c>
      <c r="I26" s="35">
        <v>383</v>
      </c>
      <c r="J26" s="34">
        <v>404</v>
      </c>
      <c r="K26" s="35">
        <v>745</v>
      </c>
      <c r="L26" s="35">
        <v>742</v>
      </c>
      <c r="M26" s="35">
        <v>698</v>
      </c>
      <c r="N26" s="35">
        <v>880</v>
      </c>
      <c r="O26" s="35">
        <v>781</v>
      </c>
      <c r="P26" s="35">
        <f>855.695+142.7599</f>
        <v>998.45490000000007</v>
      </c>
      <c r="Q26" s="35">
        <f>855.33+126.05538</f>
        <v>981.38538000000005</v>
      </c>
      <c r="R26" s="35">
        <f>935.051+194.6315</f>
        <v>1129.6825000000001</v>
      </c>
      <c r="S26" s="35">
        <f>(808809.433962264/1000)+208</f>
        <v>1016.8094339622639</v>
      </c>
      <c r="T26" s="35">
        <f>635.281+94</f>
        <v>729.28099999999995</v>
      </c>
      <c r="U26" s="35">
        <f>722.059923076923+169.22</f>
        <v>891.27992307692307</v>
      </c>
      <c r="V26" s="35">
        <v>934.33013097777609</v>
      </c>
      <c r="W26" s="35">
        <v>721</v>
      </c>
      <c r="X26" s="35">
        <v>772.82808172</v>
      </c>
      <c r="Y26" s="35">
        <v>899.59420171999977</v>
      </c>
      <c r="Z26" s="35">
        <v>884.3769307</v>
      </c>
      <c r="AA26" s="26"/>
      <c r="AB26" s="26"/>
    </row>
    <row r="27" spans="1:28" ht="40.15" customHeight="1" thickTop="1" thickBot="1">
      <c r="A27" s="36" t="s">
        <v>23</v>
      </c>
      <c r="B27" s="37" t="s">
        <v>24</v>
      </c>
      <c r="C27" s="38" t="s">
        <v>5</v>
      </c>
      <c r="D27" s="39">
        <f t="shared" ref="D27:Q27" si="11">SUM(D28:D29)</f>
        <v>893</v>
      </c>
      <c r="E27" s="39">
        <f t="shared" si="11"/>
        <v>960</v>
      </c>
      <c r="F27" s="39">
        <f t="shared" si="11"/>
        <v>1151</v>
      </c>
      <c r="G27" s="39">
        <f t="shared" si="11"/>
        <v>1637</v>
      </c>
      <c r="H27" s="39">
        <f t="shared" si="11"/>
        <v>2770</v>
      </c>
      <c r="I27" s="39">
        <f t="shared" si="11"/>
        <v>3128</v>
      </c>
      <c r="J27" s="39">
        <f t="shared" si="11"/>
        <v>3497</v>
      </c>
      <c r="K27" s="39">
        <f t="shared" si="11"/>
        <v>3929</v>
      </c>
      <c r="L27" s="39">
        <f t="shared" si="11"/>
        <v>6080</v>
      </c>
      <c r="M27" s="39">
        <f t="shared" si="11"/>
        <v>5143</v>
      </c>
      <c r="N27" s="39">
        <f t="shared" si="11"/>
        <v>7841</v>
      </c>
      <c r="O27" s="39">
        <f t="shared" si="11"/>
        <v>6207</v>
      </c>
      <c r="P27" s="39">
        <f t="shared" si="11"/>
        <v>5232.2190000000001</v>
      </c>
      <c r="Q27" s="39">
        <f t="shared" si="11"/>
        <v>6180</v>
      </c>
      <c r="R27" s="39">
        <f>SUM(R28:R29)</f>
        <v>7793.75</v>
      </c>
      <c r="S27" s="39">
        <f>SUM(S28:S29)</f>
        <v>9346</v>
      </c>
      <c r="T27" s="39">
        <f>SUM(T28:T29)</f>
        <v>9714</v>
      </c>
      <c r="U27" s="39">
        <f>SUM(U28:U29)</f>
        <v>10158</v>
      </c>
      <c r="V27" s="39">
        <f t="shared" ref="V27:W27" si="12">SUM(V28:V29)</f>
        <v>10197</v>
      </c>
      <c r="W27" s="39">
        <f t="shared" si="12"/>
        <v>10220</v>
      </c>
      <c r="X27" s="39">
        <f>+X28+X29</f>
        <v>11036</v>
      </c>
      <c r="Y27" s="39">
        <f>+Y28+Y29</f>
        <v>10893</v>
      </c>
      <c r="Z27" s="39">
        <f>SUM(Z28:Z29)</f>
        <v>10608.177667364685</v>
      </c>
      <c r="AA27" s="26"/>
      <c r="AB27" s="26"/>
    </row>
    <row r="28" spans="1:28" ht="40.15" customHeight="1" thickTop="1" thickBot="1">
      <c r="A28" s="31" t="s">
        <v>25</v>
      </c>
      <c r="B28" s="32" t="s">
        <v>13</v>
      </c>
      <c r="C28" s="33" t="s">
        <v>5</v>
      </c>
      <c r="D28" s="34">
        <v>54</v>
      </c>
      <c r="E28" s="34">
        <v>54</v>
      </c>
      <c r="F28" s="34">
        <v>54</v>
      </c>
      <c r="G28" s="34">
        <v>6</v>
      </c>
      <c r="H28" s="35">
        <v>24</v>
      </c>
      <c r="I28" s="35">
        <v>24</v>
      </c>
      <c r="J28" s="34">
        <v>24</v>
      </c>
      <c r="K28" s="35">
        <v>96</v>
      </c>
      <c r="L28" s="35">
        <v>99</v>
      </c>
      <c r="M28" s="35">
        <v>116</v>
      </c>
      <c r="N28" s="35">
        <v>116</v>
      </c>
      <c r="O28" s="35">
        <v>81</v>
      </c>
      <c r="P28" s="35">
        <v>77.8</v>
      </c>
      <c r="Q28" s="35">
        <v>15</v>
      </c>
      <c r="R28" s="35">
        <v>24</v>
      </c>
      <c r="S28" s="35">
        <v>107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26"/>
      <c r="AB28" s="26"/>
    </row>
    <row r="29" spans="1:28" ht="40.15" customHeight="1" thickTop="1" thickBot="1">
      <c r="A29" s="31" t="s">
        <v>26</v>
      </c>
      <c r="B29" s="32" t="s">
        <v>15</v>
      </c>
      <c r="C29" s="33" t="s">
        <v>5</v>
      </c>
      <c r="D29" s="34">
        <v>839</v>
      </c>
      <c r="E29" s="34">
        <v>906</v>
      </c>
      <c r="F29" s="34">
        <v>1097</v>
      </c>
      <c r="G29" s="34">
        <v>1631</v>
      </c>
      <c r="H29" s="35">
        <v>2746</v>
      </c>
      <c r="I29" s="35">
        <v>3104</v>
      </c>
      <c r="J29" s="34">
        <v>3473</v>
      </c>
      <c r="K29" s="35">
        <v>3833</v>
      </c>
      <c r="L29" s="35">
        <v>5981</v>
      </c>
      <c r="M29" s="35">
        <v>5027</v>
      </c>
      <c r="N29" s="35">
        <v>7725</v>
      </c>
      <c r="O29" s="35">
        <v>6126</v>
      </c>
      <c r="P29" s="35">
        <f>867.5+329.19+26+30.5+3901.229</f>
        <v>5154.4189999999999</v>
      </c>
      <c r="Q29" s="35">
        <v>6165</v>
      </c>
      <c r="R29" s="35">
        <v>7769.75</v>
      </c>
      <c r="S29" s="35">
        <v>9239</v>
      </c>
      <c r="T29" s="35">
        <v>9714</v>
      </c>
      <c r="U29" s="35">
        <f>9063+1095</f>
        <v>10158</v>
      </c>
      <c r="V29" s="35">
        <v>10197</v>
      </c>
      <c r="W29" s="35">
        <v>10220</v>
      </c>
      <c r="X29" s="35">
        <f>10669+367</f>
        <v>11036</v>
      </c>
      <c r="Y29" s="35">
        <f>1183+9710</f>
        <v>10893</v>
      </c>
      <c r="Z29" s="35">
        <v>10608.177667364685</v>
      </c>
      <c r="AA29" s="26"/>
      <c r="AB29" s="26"/>
    </row>
    <row r="30" spans="1:28" ht="40.15" customHeight="1" thickTop="1" thickBot="1">
      <c r="A30" s="36" t="s">
        <v>27</v>
      </c>
      <c r="B30" s="37" t="s">
        <v>28</v>
      </c>
      <c r="C30" s="38" t="s">
        <v>5</v>
      </c>
      <c r="D30" s="39">
        <f t="shared" ref="D30:Q30" si="13">SUM(D31:D32)</f>
        <v>70</v>
      </c>
      <c r="E30" s="39">
        <f t="shared" si="13"/>
        <v>90</v>
      </c>
      <c r="F30" s="39">
        <f t="shared" si="13"/>
        <v>90</v>
      </c>
      <c r="G30" s="39">
        <f t="shared" si="13"/>
        <v>10</v>
      </c>
      <c r="H30" s="39">
        <f t="shared" si="13"/>
        <v>18</v>
      </c>
      <c r="I30" s="39">
        <f t="shared" si="13"/>
        <v>21</v>
      </c>
      <c r="J30" s="39">
        <f t="shared" si="13"/>
        <v>23</v>
      </c>
      <c r="K30" s="39">
        <f t="shared" si="13"/>
        <v>14</v>
      </c>
      <c r="L30" s="39">
        <f t="shared" si="13"/>
        <v>0</v>
      </c>
      <c r="M30" s="39">
        <f t="shared" si="13"/>
        <v>0</v>
      </c>
      <c r="N30" s="39">
        <f t="shared" si="13"/>
        <v>0</v>
      </c>
      <c r="O30" s="39">
        <f t="shared" si="13"/>
        <v>0</v>
      </c>
      <c r="P30" s="39">
        <f t="shared" si="13"/>
        <v>22.9</v>
      </c>
      <c r="Q30" s="39">
        <f t="shared" si="13"/>
        <v>22</v>
      </c>
      <c r="R30" s="39">
        <f>SUM(R31:R32)</f>
        <v>34.32</v>
      </c>
      <c r="S30" s="39">
        <f>SUM(S31:S32)</f>
        <v>24.78</v>
      </c>
      <c r="T30" s="39">
        <f>SUM(T31:T32)</f>
        <v>48.528571428571475</v>
      </c>
      <c r="U30" s="39">
        <f>SUM(U31:U32)</f>
        <v>45.814285714285766</v>
      </c>
      <c r="V30" s="39">
        <f t="shared" ref="V30:Y30" si="14">SUM(V31:V32)</f>
        <v>47.98</v>
      </c>
      <c r="W30" s="39">
        <f t="shared" si="14"/>
        <v>50</v>
      </c>
      <c r="X30" s="39">
        <f t="shared" si="14"/>
        <v>50</v>
      </c>
      <c r="Y30" s="39">
        <f t="shared" si="14"/>
        <v>50</v>
      </c>
      <c r="Z30" s="39">
        <v>50</v>
      </c>
    </row>
    <row r="31" spans="1:28" ht="40.15" customHeight="1" thickTop="1" thickBot="1">
      <c r="A31" s="31" t="s">
        <v>29</v>
      </c>
      <c r="B31" s="32" t="s">
        <v>13</v>
      </c>
      <c r="C31" s="33" t="s">
        <v>5</v>
      </c>
      <c r="D31" s="34">
        <v>0</v>
      </c>
      <c r="E31" s="34">
        <v>0</v>
      </c>
      <c r="F31" s="34">
        <v>0</v>
      </c>
      <c r="G31" s="34">
        <v>0</v>
      </c>
      <c r="H31" s="35">
        <v>0</v>
      </c>
      <c r="I31" s="35">
        <v>0</v>
      </c>
      <c r="J31" s="34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0.52</v>
      </c>
      <c r="S31" s="35">
        <v>0.78</v>
      </c>
      <c r="T31" s="35">
        <v>0.52857142857142914</v>
      </c>
      <c r="U31" s="35">
        <v>0.38000000000000034</v>
      </c>
      <c r="V31" s="35">
        <v>0.48</v>
      </c>
      <c r="W31" s="35">
        <v>0</v>
      </c>
      <c r="X31" s="35">
        <v>0</v>
      </c>
      <c r="Y31" s="35">
        <v>0</v>
      </c>
      <c r="Z31" s="35">
        <v>0</v>
      </c>
    </row>
    <row r="32" spans="1:28" ht="40.15" customHeight="1" thickTop="1" thickBot="1">
      <c r="A32" s="31" t="s">
        <v>30</v>
      </c>
      <c r="B32" s="32" t="s">
        <v>15</v>
      </c>
      <c r="C32" s="33" t="s">
        <v>5</v>
      </c>
      <c r="D32" s="34">
        <v>70</v>
      </c>
      <c r="E32" s="34">
        <v>90</v>
      </c>
      <c r="F32" s="34">
        <v>90</v>
      </c>
      <c r="G32" s="34">
        <v>10</v>
      </c>
      <c r="H32" s="35">
        <v>18</v>
      </c>
      <c r="I32" s="35">
        <v>21</v>
      </c>
      <c r="J32" s="34">
        <v>23</v>
      </c>
      <c r="K32" s="35">
        <v>14</v>
      </c>
      <c r="L32" s="35">
        <v>0</v>
      </c>
      <c r="M32" s="35">
        <v>0</v>
      </c>
      <c r="N32" s="35">
        <v>0</v>
      </c>
      <c r="O32" s="35">
        <v>0</v>
      </c>
      <c r="P32" s="35">
        <f>16.4+6.5</f>
        <v>22.9</v>
      </c>
      <c r="Q32" s="35">
        <v>22</v>
      </c>
      <c r="R32" s="35">
        <v>33.799999999999997</v>
      </c>
      <c r="S32" s="35">
        <v>24</v>
      </c>
      <c r="T32" s="35">
        <v>48.000000000000043</v>
      </c>
      <c r="U32" s="35">
        <v>45.434285714285764</v>
      </c>
      <c r="V32" s="35">
        <v>47.5</v>
      </c>
      <c r="W32" s="35">
        <v>50</v>
      </c>
      <c r="X32" s="35">
        <v>50</v>
      </c>
      <c r="Y32" s="35">
        <v>50</v>
      </c>
      <c r="Z32" s="35">
        <v>50</v>
      </c>
    </row>
    <row r="33" spans="1:27" ht="40.15" customHeight="1" thickTop="1">
      <c r="A33" s="40"/>
      <c r="B33" s="41"/>
      <c r="C33" s="42"/>
      <c r="D33" s="43"/>
      <c r="E33" s="43"/>
      <c r="F33" s="43"/>
      <c r="G33" s="43"/>
      <c r="H33" s="44"/>
      <c r="I33" s="44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AA33" s="46" t="s">
        <v>31</v>
      </c>
    </row>
    <row r="34" spans="1:27" ht="15.75">
      <c r="A34" s="40"/>
      <c r="B34" s="47" t="s">
        <v>32</v>
      </c>
      <c r="C34" s="42"/>
      <c r="D34" s="43"/>
      <c r="E34" s="43"/>
      <c r="F34" s="43"/>
      <c r="G34" s="43"/>
      <c r="H34" s="44"/>
      <c r="I34" s="44"/>
      <c r="J34" s="45"/>
      <c r="K34" s="45"/>
      <c r="L34" s="45"/>
      <c r="M34" s="45"/>
      <c r="N34" s="45"/>
      <c r="O34" s="45"/>
      <c r="P34" s="45"/>
      <c r="Q34" s="45"/>
      <c r="R34" s="45"/>
    </row>
    <row r="35" spans="1:27" ht="15.75">
      <c r="A35" s="48"/>
      <c r="B35" s="49" t="s">
        <v>33</v>
      </c>
      <c r="C35" s="42"/>
      <c r="D35" s="43"/>
      <c r="E35" s="43"/>
      <c r="F35" s="43"/>
      <c r="G35" s="43"/>
      <c r="H35" s="44"/>
      <c r="I35" s="44"/>
      <c r="J35" s="45"/>
      <c r="K35" s="45"/>
      <c r="L35" s="45"/>
      <c r="M35" s="45"/>
      <c r="N35" s="45"/>
      <c r="O35" s="45"/>
      <c r="P35" s="45"/>
      <c r="Q35" s="45"/>
      <c r="R35" s="45"/>
    </row>
    <row r="36" spans="1:27" ht="14.25">
      <c r="A36" s="40"/>
      <c r="B36" s="41"/>
      <c r="C36" s="42"/>
      <c r="D36" s="43"/>
      <c r="E36" s="43"/>
      <c r="F36" s="43"/>
      <c r="G36" s="43"/>
      <c r="H36" s="44"/>
      <c r="I36" s="44"/>
      <c r="J36" s="45"/>
      <c r="K36" s="45"/>
      <c r="L36" s="45"/>
      <c r="M36" s="45"/>
      <c r="N36" s="45"/>
      <c r="O36" s="45"/>
      <c r="P36" s="45"/>
      <c r="Q36" s="45"/>
      <c r="R36" s="45"/>
    </row>
    <row r="37" spans="1:27" ht="14.25" customHeight="1">
      <c r="A37" s="40"/>
      <c r="B37" s="41"/>
      <c r="C37" s="42"/>
      <c r="D37" s="43"/>
      <c r="E37" s="43"/>
      <c r="F37" s="43"/>
      <c r="G37" s="43"/>
      <c r="H37" s="44"/>
      <c r="I37" s="44"/>
      <c r="J37" s="45"/>
      <c r="K37" s="45"/>
      <c r="L37" s="45"/>
      <c r="M37" s="45"/>
      <c r="N37" s="45"/>
      <c r="O37" s="45"/>
      <c r="P37" s="45"/>
      <c r="Q37" s="45"/>
      <c r="R37" s="45"/>
    </row>
    <row r="38" spans="1:27" ht="25.5" customHeight="1">
      <c r="A38" s="50" t="s">
        <v>34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7" ht="24" customHeight="1">
      <c r="A39" s="51" t="s">
        <v>1</v>
      </c>
      <c r="B39" s="51" t="s">
        <v>2</v>
      </c>
      <c r="C39" s="17" t="s">
        <v>3</v>
      </c>
      <c r="D39" s="17">
        <v>2000</v>
      </c>
      <c r="E39" s="17">
        <v>2001</v>
      </c>
      <c r="F39" s="17">
        <v>2002</v>
      </c>
      <c r="G39" s="17">
        <v>2003</v>
      </c>
      <c r="H39" s="18">
        <v>2004</v>
      </c>
      <c r="I39" s="18">
        <v>2005</v>
      </c>
      <c r="J39" s="17">
        <v>2006</v>
      </c>
      <c r="K39" s="17">
        <v>2007</v>
      </c>
      <c r="L39" s="17">
        <v>2008</v>
      </c>
      <c r="M39" s="17">
        <v>2009</v>
      </c>
      <c r="N39" s="17">
        <v>2010</v>
      </c>
      <c r="O39" s="17">
        <v>2011</v>
      </c>
      <c r="P39" s="17">
        <v>2012</v>
      </c>
      <c r="Q39" s="17">
        <v>2013</v>
      </c>
      <c r="R39" s="17">
        <v>2014</v>
      </c>
      <c r="S39" s="17">
        <v>2015</v>
      </c>
      <c r="T39" s="17">
        <v>2016</v>
      </c>
      <c r="U39" s="20">
        <v>2017</v>
      </c>
      <c r="V39" s="17">
        <v>2018</v>
      </c>
      <c r="W39" s="20">
        <v>2019</v>
      </c>
      <c r="X39" s="17">
        <v>2020</v>
      </c>
      <c r="Y39" s="20">
        <v>2021</v>
      </c>
      <c r="Z39" s="17">
        <v>2022</v>
      </c>
    </row>
    <row r="40" spans="1:27" ht="40.15" customHeight="1" thickBot="1">
      <c r="A40" s="21">
        <v>2</v>
      </c>
      <c r="B40" s="22" t="s">
        <v>35</v>
      </c>
      <c r="C40" s="23" t="s">
        <v>36</v>
      </c>
      <c r="D40" s="52">
        <v>3</v>
      </c>
      <c r="E40" s="52">
        <v>2</v>
      </c>
      <c r="F40" s="52">
        <v>10</v>
      </c>
      <c r="G40" s="53">
        <v>10</v>
      </c>
      <c r="H40" s="53">
        <v>0</v>
      </c>
      <c r="I40" s="53">
        <v>0</v>
      </c>
      <c r="J40" s="52">
        <v>0</v>
      </c>
      <c r="K40" s="52">
        <v>0</v>
      </c>
      <c r="L40" s="52">
        <v>0</v>
      </c>
      <c r="M40" s="53">
        <v>0</v>
      </c>
      <c r="N40" s="53">
        <v>0</v>
      </c>
      <c r="O40" s="53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3">
        <v>0</v>
      </c>
      <c r="X40" s="53">
        <v>0</v>
      </c>
      <c r="Y40" s="53">
        <v>0</v>
      </c>
      <c r="Z40" s="53">
        <v>0</v>
      </c>
    </row>
    <row r="41" spans="1:27" ht="40.15" customHeight="1" thickTop="1" thickBot="1">
      <c r="A41" s="21">
        <v>3</v>
      </c>
      <c r="B41" s="22" t="s">
        <v>37</v>
      </c>
      <c r="C41" s="23" t="s">
        <v>38</v>
      </c>
      <c r="D41" s="52">
        <f>SUM(D42:D43)</f>
        <v>17</v>
      </c>
      <c r="E41" s="52">
        <f t="shared" ref="E41:T41" si="15">SUM(E42:E43)</f>
        <v>25</v>
      </c>
      <c r="F41" s="52">
        <f t="shared" si="15"/>
        <v>12</v>
      </c>
      <c r="G41" s="53">
        <f t="shared" si="15"/>
        <v>262</v>
      </c>
      <c r="H41" s="53">
        <f t="shared" si="15"/>
        <v>836</v>
      </c>
      <c r="I41" s="53">
        <f t="shared" si="15"/>
        <v>1298</v>
      </c>
      <c r="J41" s="52">
        <f t="shared" si="15"/>
        <v>1389</v>
      </c>
      <c r="K41" s="52">
        <f t="shared" si="15"/>
        <v>1280</v>
      </c>
      <c r="L41" s="52">
        <f t="shared" si="15"/>
        <v>2283</v>
      </c>
      <c r="M41" s="53">
        <f t="shared" si="15"/>
        <v>1143</v>
      </c>
      <c r="N41" s="53">
        <f t="shared" si="15"/>
        <v>2274</v>
      </c>
      <c r="O41" s="53">
        <f t="shared" si="15"/>
        <v>2090</v>
      </c>
      <c r="P41" s="52">
        <f t="shared" si="15"/>
        <v>907.99</v>
      </c>
      <c r="Q41" s="52">
        <f t="shared" si="15"/>
        <v>1038.2</v>
      </c>
      <c r="R41" s="52">
        <f t="shared" si="15"/>
        <v>974</v>
      </c>
      <c r="S41" s="52">
        <f t="shared" si="15"/>
        <v>831.66</v>
      </c>
      <c r="T41" s="52">
        <f t="shared" si="15"/>
        <v>1111</v>
      </c>
      <c r="U41" s="52">
        <v>1001</v>
      </c>
      <c r="V41" s="52">
        <f>V42+V43</f>
        <v>1452.2584592592593</v>
      </c>
      <c r="W41" s="53">
        <v>1384</v>
      </c>
      <c r="X41" s="53">
        <f>+X42+X43</f>
        <v>366.69180524444442</v>
      </c>
      <c r="Y41" s="53">
        <f>+Y42+Y43</f>
        <v>1182.7479566518518</v>
      </c>
      <c r="Z41" s="53">
        <f>+Z42+Z43</f>
        <v>1487.339313883205</v>
      </c>
    </row>
    <row r="42" spans="1:27" ht="40.15" customHeight="1" thickTop="1" thickBot="1">
      <c r="A42" s="27" t="s">
        <v>39</v>
      </c>
      <c r="B42" s="28" t="s">
        <v>40</v>
      </c>
      <c r="C42" s="29" t="s">
        <v>38</v>
      </c>
      <c r="D42" s="54">
        <v>17</v>
      </c>
      <c r="E42" s="54">
        <v>25</v>
      </c>
      <c r="F42" s="54">
        <v>12</v>
      </c>
      <c r="G42" s="54">
        <v>262</v>
      </c>
      <c r="H42" s="54">
        <v>836</v>
      </c>
      <c r="I42" s="54">
        <v>1298</v>
      </c>
      <c r="J42" s="54">
        <v>1383</v>
      </c>
      <c r="K42" s="54">
        <v>1280</v>
      </c>
      <c r="L42" s="54">
        <v>2283</v>
      </c>
      <c r="M42" s="54">
        <v>1143</v>
      </c>
      <c r="N42" s="54">
        <v>2274</v>
      </c>
      <c r="O42" s="54">
        <v>2090</v>
      </c>
      <c r="P42" s="54">
        <v>905</v>
      </c>
      <c r="Q42" s="54">
        <v>1038</v>
      </c>
      <c r="R42" s="54">
        <v>963</v>
      </c>
      <c r="S42" s="54">
        <v>827.66</v>
      </c>
      <c r="T42" s="54">
        <v>1111</v>
      </c>
      <c r="U42" s="54">
        <v>1001.02790666667</v>
      </c>
      <c r="V42" s="54">
        <v>1450</v>
      </c>
      <c r="W42" s="54">
        <v>1383</v>
      </c>
      <c r="X42" s="54">
        <v>366.69108</v>
      </c>
      <c r="Y42" s="54">
        <v>1182.5784101333334</v>
      </c>
      <c r="Z42" s="54">
        <v>1487.1697673646865</v>
      </c>
    </row>
    <row r="43" spans="1:27" ht="40.15" customHeight="1" thickTop="1" thickBot="1">
      <c r="A43" s="27" t="s">
        <v>41</v>
      </c>
      <c r="B43" s="28" t="s">
        <v>42</v>
      </c>
      <c r="C43" s="29" t="s">
        <v>43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6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2.99</v>
      </c>
      <c r="Q43" s="54">
        <v>0.2</v>
      </c>
      <c r="R43" s="54">
        <v>11</v>
      </c>
      <c r="S43" s="54">
        <v>4</v>
      </c>
      <c r="T43" s="54">
        <v>0</v>
      </c>
      <c r="U43" s="54">
        <v>0</v>
      </c>
      <c r="V43" s="54">
        <v>2.2584592592592596</v>
      </c>
      <c r="W43" s="54">
        <v>1.21373</v>
      </c>
      <c r="X43" s="54">
        <v>7.2524444444444435E-4</v>
      </c>
      <c r="Y43" s="54">
        <v>0.16954651851851849</v>
      </c>
      <c r="Z43" s="54">
        <v>0.16954651851851849</v>
      </c>
    </row>
    <row r="44" spans="1:27" ht="40.15" customHeight="1" thickTop="1" thickBot="1">
      <c r="A44" s="21">
        <v>4</v>
      </c>
      <c r="B44" s="22" t="s">
        <v>44</v>
      </c>
      <c r="C44" s="23" t="s">
        <v>38</v>
      </c>
      <c r="D44" s="52" t="s">
        <v>45</v>
      </c>
      <c r="E44" s="52" t="s">
        <v>45</v>
      </c>
      <c r="F44" s="52" t="s">
        <v>45</v>
      </c>
      <c r="G44" s="53" t="s">
        <v>45</v>
      </c>
      <c r="H44" s="53" t="s">
        <v>45</v>
      </c>
      <c r="I44" s="53" t="s">
        <v>45</v>
      </c>
      <c r="J44" s="52" t="s">
        <v>45</v>
      </c>
      <c r="K44" s="52" t="s">
        <v>45</v>
      </c>
      <c r="L44" s="52" t="s">
        <v>45</v>
      </c>
      <c r="M44" s="53" t="s">
        <v>45</v>
      </c>
      <c r="N44" s="53" t="s">
        <v>45</v>
      </c>
      <c r="O44" s="53" t="s">
        <v>45</v>
      </c>
      <c r="P44" s="52">
        <v>2.0510000000000002</v>
      </c>
      <c r="Q44" s="52">
        <v>3.3439999999999999</v>
      </c>
      <c r="R44" s="52">
        <v>1.4602499799999999</v>
      </c>
      <c r="S44" s="52">
        <v>2</v>
      </c>
      <c r="T44" s="52">
        <v>0.40993999999999997</v>
      </c>
      <c r="U44" s="52">
        <v>1</v>
      </c>
      <c r="V44" s="52">
        <v>0</v>
      </c>
      <c r="W44" s="53">
        <v>0</v>
      </c>
      <c r="X44" s="53">
        <v>0</v>
      </c>
      <c r="Y44" s="53">
        <v>0</v>
      </c>
      <c r="Z44" s="53">
        <v>0</v>
      </c>
    </row>
    <row r="45" spans="1:27" ht="40.15" customHeight="1" thickTop="1" thickBot="1">
      <c r="A45" s="21">
        <v>5</v>
      </c>
      <c r="B45" s="22" t="s">
        <v>46</v>
      </c>
      <c r="C45" s="23" t="s">
        <v>43</v>
      </c>
      <c r="D45" s="52">
        <v>203</v>
      </c>
      <c r="E45" s="52">
        <v>203</v>
      </c>
      <c r="F45" s="52">
        <v>224</v>
      </c>
      <c r="G45" s="53">
        <v>230</v>
      </c>
      <c r="H45" s="53">
        <v>252</v>
      </c>
      <c r="I45" s="53">
        <v>268</v>
      </c>
      <c r="J45" s="52">
        <v>293</v>
      </c>
      <c r="K45" s="52">
        <v>308</v>
      </c>
      <c r="L45" s="52">
        <v>284</v>
      </c>
      <c r="M45" s="53">
        <v>264</v>
      </c>
      <c r="N45" s="53">
        <v>346</v>
      </c>
      <c r="O45" s="53">
        <v>376</v>
      </c>
      <c r="P45" s="52">
        <f>P46+P47</f>
        <v>412.67</v>
      </c>
      <c r="Q45" s="52">
        <f>Q46+Q47</f>
        <v>432.96</v>
      </c>
      <c r="R45" s="52">
        <f>R46+R47</f>
        <v>513</v>
      </c>
      <c r="S45" s="52">
        <f>S46+S47</f>
        <v>487.03584905660301</v>
      </c>
      <c r="T45" s="52">
        <v>435</v>
      </c>
      <c r="U45" s="55">
        <f>SUM(U46:U47)</f>
        <v>604</v>
      </c>
      <c r="V45" s="55">
        <v>594</v>
      </c>
      <c r="W45" s="53">
        <f>W46+W47</f>
        <v>527.904</v>
      </c>
      <c r="X45" s="53">
        <f t="shared" ref="X45:Z45" si="16">X46+X47</f>
        <v>580.18304086000001</v>
      </c>
      <c r="Y45" s="53">
        <f t="shared" si="16"/>
        <v>684.80504085999996</v>
      </c>
      <c r="Z45" s="53">
        <f t="shared" si="16"/>
        <v>755.80091086000004</v>
      </c>
    </row>
    <row r="46" spans="1:27" ht="40.15" customHeight="1" thickTop="1" thickBot="1">
      <c r="A46" s="31" t="s">
        <v>47</v>
      </c>
      <c r="B46" s="32" t="s">
        <v>13</v>
      </c>
      <c r="C46" s="33" t="s">
        <v>5</v>
      </c>
      <c r="D46" s="56">
        <v>100</v>
      </c>
      <c r="E46" s="56">
        <v>100</v>
      </c>
      <c r="F46" s="56">
        <v>120</v>
      </c>
      <c r="G46" s="56">
        <v>82</v>
      </c>
      <c r="H46" s="57">
        <v>88</v>
      </c>
      <c r="I46" s="57">
        <v>91</v>
      </c>
      <c r="J46" s="58">
        <v>104</v>
      </c>
      <c r="K46" s="57">
        <v>109</v>
      </c>
      <c r="L46" s="57">
        <v>105</v>
      </c>
      <c r="M46" s="57">
        <v>102</v>
      </c>
      <c r="N46" s="57">
        <v>131</v>
      </c>
      <c r="O46" s="57">
        <v>128</v>
      </c>
      <c r="P46" s="57">
        <v>145</v>
      </c>
      <c r="Q46" s="57">
        <v>156</v>
      </c>
      <c r="R46" s="57">
        <v>193</v>
      </c>
      <c r="S46" s="57">
        <v>208.905660377358</v>
      </c>
      <c r="T46" s="57">
        <v>225</v>
      </c>
      <c r="U46" s="57">
        <v>354</v>
      </c>
      <c r="V46" s="57">
        <v>363</v>
      </c>
      <c r="W46" s="57">
        <v>319.85000000000002</v>
      </c>
      <c r="X46" s="57">
        <v>377.54</v>
      </c>
      <c r="Y46" s="57">
        <v>422.79300000000001</v>
      </c>
      <c r="Z46" s="57">
        <v>481.23187000000001</v>
      </c>
    </row>
    <row r="47" spans="1:27" ht="40.15" customHeight="1" thickTop="1" thickBot="1">
      <c r="A47" s="31" t="s">
        <v>48</v>
      </c>
      <c r="B47" s="32" t="s">
        <v>15</v>
      </c>
      <c r="C47" s="33" t="s">
        <v>5</v>
      </c>
      <c r="D47" s="56">
        <v>103</v>
      </c>
      <c r="E47" s="56">
        <v>103</v>
      </c>
      <c r="F47" s="56">
        <v>104</v>
      </c>
      <c r="G47" s="56">
        <v>148</v>
      </c>
      <c r="H47" s="57">
        <v>164</v>
      </c>
      <c r="I47" s="57">
        <v>177</v>
      </c>
      <c r="J47" s="58">
        <v>189</v>
      </c>
      <c r="K47" s="57">
        <v>199</v>
      </c>
      <c r="L47" s="57">
        <v>179</v>
      </c>
      <c r="M47" s="57">
        <v>162</v>
      </c>
      <c r="N47" s="57">
        <v>215</v>
      </c>
      <c r="O47" s="57">
        <v>248</v>
      </c>
      <c r="P47" s="57">
        <v>267.67</v>
      </c>
      <c r="Q47" s="57">
        <v>276.95999999999998</v>
      </c>
      <c r="R47" s="57">
        <v>320</v>
      </c>
      <c r="S47" s="57">
        <v>278.13018867924501</v>
      </c>
      <c r="T47" s="57">
        <v>209</v>
      </c>
      <c r="U47" s="57">
        <v>250</v>
      </c>
      <c r="V47" s="57">
        <v>231</v>
      </c>
      <c r="W47" s="57">
        <v>208.054</v>
      </c>
      <c r="X47" s="57">
        <v>202.64304086000001</v>
      </c>
      <c r="Y47" s="57">
        <v>262.01204086000001</v>
      </c>
      <c r="Z47" s="57">
        <v>274.56904086000003</v>
      </c>
    </row>
    <row r="48" spans="1:27" ht="40.15" customHeight="1" thickTop="1" thickBot="1">
      <c r="A48" s="21">
        <v>6</v>
      </c>
      <c r="B48" s="22" t="s">
        <v>49</v>
      </c>
      <c r="C48" s="23" t="s">
        <v>43</v>
      </c>
      <c r="D48" s="52">
        <v>0</v>
      </c>
      <c r="E48" s="52">
        <v>0</v>
      </c>
      <c r="F48" s="52">
        <v>0</v>
      </c>
      <c r="G48" s="53">
        <v>0</v>
      </c>
      <c r="H48" s="53">
        <v>0</v>
      </c>
      <c r="I48" s="53">
        <v>3</v>
      </c>
      <c r="J48" s="52">
        <v>50</v>
      </c>
      <c r="K48" s="52">
        <v>162</v>
      </c>
      <c r="L48" s="52">
        <v>175</v>
      </c>
      <c r="M48" s="53">
        <v>142</v>
      </c>
      <c r="N48" s="53">
        <v>199</v>
      </c>
      <c r="O48" s="53">
        <v>200</v>
      </c>
      <c r="P48" s="52">
        <f>P49+P52+P56+P58</f>
        <v>251.84400000000002</v>
      </c>
      <c r="Q48" s="52">
        <f>Q49+Q52+Q56+Q58</f>
        <v>243.35900000000001</v>
      </c>
      <c r="R48" s="52">
        <f>R49+R52+R56+R58</f>
        <v>258.5183041307306</v>
      </c>
      <c r="S48" s="52">
        <f t="shared" ref="S48:Z48" si="17">S49+S52+S56+S58</f>
        <v>218</v>
      </c>
      <c r="T48" s="52">
        <f t="shared" si="17"/>
        <v>228.7</v>
      </c>
      <c r="U48" s="52">
        <f t="shared" si="17"/>
        <v>241</v>
      </c>
      <c r="V48" s="52">
        <f t="shared" si="17"/>
        <v>251</v>
      </c>
      <c r="W48" s="52">
        <f t="shared" si="17"/>
        <v>238</v>
      </c>
      <c r="X48" s="52">
        <f t="shared" si="17"/>
        <v>243.03610665333332</v>
      </c>
      <c r="Y48" s="52">
        <f t="shared" si="17"/>
        <v>246.78820000000002</v>
      </c>
      <c r="Z48" s="52">
        <f t="shared" si="17"/>
        <v>283.36500000000001</v>
      </c>
    </row>
    <row r="49" spans="1:28" ht="40.15" customHeight="1" thickTop="1" thickBot="1">
      <c r="A49" s="27">
        <v>6.1</v>
      </c>
      <c r="B49" s="28" t="s">
        <v>50</v>
      </c>
      <c r="C49" s="29" t="s">
        <v>5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f>P50+P51</f>
        <v>0</v>
      </c>
      <c r="Q49" s="54">
        <f>Q50+Q51</f>
        <v>0</v>
      </c>
      <c r="R49" s="54">
        <f>R50+R51</f>
        <v>0</v>
      </c>
      <c r="S49" s="54">
        <f>S50+S51</f>
        <v>0</v>
      </c>
      <c r="T49" s="54">
        <f t="shared" ref="T49:Z49" si="18">T50+T51</f>
        <v>0</v>
      </c>
      <c r="U49" s="54">
        <f t="shared" si="18"/>
        <v>0</v>
      </c>
      <c r="V49" s="54">
        <f t="shared" si="18"/>
        <v>0</v>
      </c>
      <c r="W49" s="54">
        <f t="shared" si="18"/>
        <v>0</v>
      </c>
      <c r="X49" s="54">
        <f t="shared" si="18"/>
        <v>4.3106653333333335E-2</v>
      </c>
      <c r="Y49" s="54">
        <f t="shared" si="18"/>
        <v>0.29620000000000002</v>
      </c>
      <c r="Z49" s="54">
        <f t="shared" si="18"/>
        <v>8.6869999999999994</v>
      </c>
    </row>
    <row r="50" spans="1:28" ht="40.15" customHeight="1" thickTop="1" thickBot="1">
      <c r="A50" s="31" t="s">
        <v>51</v>
      </c>
      <c r="B50" s="32" t="s">
        <v>13</v>
      </c>
      <c r="C50" s="33" t="s">
        <v>5</v>
      </c>
      <c r="D50" s="56">
        <v>0</v>
      </c>
      <c r="E50" s="56">
        <v>0</v>
      </c>
      <c r="F50" s="56">
        <v>0</v>
      </c>
      <c r="G50" s="56">
        <v>0</v>
      </c>
      <c r="H50" s="57">
        <v>0</v>
      </c>
      <c r="I50" s="57">
        <v>0</v>
      </c>
      <c r="J50" s="56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0</v>
      </c>
      <c r="U50" s="57">
        <v>0</v>
      </c>
      <c r="V50" s="57">
        <v>0</v>
      </c>
      <c r="W50" s="57">
        <v>0</v>
      </c>
      <c r="X50" s="57">
        <v>0</v>
      </c>
      <c r="Y50" s="57">
        <v>0</v>
      </c>
      <c r="Z50" s="57">
        <v>0</v>
      </c>
    </row>
    <row r="51" spans="1:28" ht="40.15" customHeight="1" thickTop="1" thickBot="1">
      <c r="A51" s="31" t="s">
        <v>52</v>
      </c>
      <c r="B51" s="32" t="s">
        <v>15</v>
      </c>
      <c r="C51" s="33" t="s">
        <v>5</v>
      </c>
      <c r="D51" s="56">
        <v>0</v>
      </c>
      <c r="E51" s="56">
        <v>0</v>
      </c>
      <c r="F51" s="56">
        <v>0</v>
      </c>
      <c r="G51" s="56">
        <v>0</v>
      </c>
      <c r="H51" s="57">
        <v>0</v>
      </c>
      <c r="I51" s="57">
        <v>0</v>
      </c>
      <c r="J51" s="56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4.3106653333333335E-2</v>
      </c>
      <c r="Y51" s="57">
        <v>0.29620000000000002</v>
      </c>
      <c r="Z51" s="57">
        <v>8.6869999999999994</v>
      </c>
    </row>
    <row r="52" spans="1:28" ht="40.15" customHeight="1" thickTop="1" thickBot="1">
      <c r="A52" s="27">
        <v>6.2</v>
      </c>
      <c r="B52" s="28" t="s">
        <v>53</v>
      </c>
      <c r="C52" s="29" t="s">
        <v>5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3</v>
      </c>
      <c r="J52" s="54">
        <v>49</v>
      </c>
      <c r="K52" s="54">
        <v>162</v>
      </c>
      <c r="L52" s="54">
        <v>175</v>
      </c>
      <c r="M52" s="54">
        <v>132</v>
      </c>
      <c r="N52" s="54">
        <v>156</v>
      </c>
      <c r="O52" s="54">
        <v>170</v>
      </c>
      <c r="P52" s="54">
        <f>SUM(P53:P55)</f>
        <v>228.48500000000001</v>
      </c>
      <c r="Q52" s="54">
        <v>220</v>
      </c>
      <c r="R52" s="54">
        <f>SUM(R53:R55)</f>
        <v>238.9973431307306</v>
      </c>
      <c r="S52" s="54">
        <f>SUM(S53:S55)</f>
        <v>218</v>
      </c>
      <c r="T52" s="54">
        <f>SUM(T53:T55)</f>
        <v>228.7</v>
      </c>
      <c r="U52" s="54">
        <v>241</v>
      </c>
      <c r="V52" s="54">
        <v>251</v>
      </c>
      <c r="W52" s="54">
        <f>238</f>
        <v>238</v>
      </c>
      <c r="X52" s="54">
        <f>+SUM(X53:X55)</f>
        <v>242.99299999999999</v>
      </c>
      <c r="Y52" s="54">
        <f>+SUM(Y53:Y55)</f>
        <v>246.40600000000001</v>
      </c>
      <c r="Z52" s="54">
        <f>+SUM(Z53:Z55)</f>
        <v>274.59199999999998</v>
      </c>
    </row>
    <row r="53" spans="1:28" ht="40.15" customHeight="1" thickTop="1" thickBot="1">
      <c r="A53" s="31" t="s">
        <v>54</v>
      </c>
      <c r="B53" s="32" t="s">
        <v>13</v>
      </c>
      <c r="C53" s="33" t="s">
        <v>5</v>
      </c>
      <c r="D53" s="56">
        <v>0</v>
      </c>
      <c r="E53" s="56">
        <v>0</v>
      </c>
      <c r="F53" s="56">
        <v>0</v>
      </c>
      <c r="G53" s="56">
        <v>0</v>
      </c>
      <c r="H53" s="57">
        <v>0</v>
      </c>
      <c r="I53" s="57">
        <v>3</v>
      </c>
      <c r="J53" s="56">
        <v>45</v>
      </c>
      <c r="K53" s="57">
        <v>146</v>
      </c>
      <c r="L53" s="57">
        <v>105</v>
      </c>
      <c r="M53" s="57">
        <v>51</v>
      </c>
      <c r="N53" s="57">
        <v>78</v>
      </c>
      <c r="O53" s="57">
        <v>75</v>
      </c>
      <c r="P53" s="57">
        <v>30.484999999999999</v>
      </c>
      <c r="Q53" s="57">
        <v>42.484999999999999</v>
      </c>
      <c r="R53" s="57">
        <v>55.997343130730592</v>
      </c>
      <c r="S53" s="57">
        <v>32</v>
      </c>
      <c r="T53" s="57">
        <v>43.4</v>
      </c>
      <c r="U53" s="57">
        <v>49.698999999999998</v>
      </c>
      <c r="V53" s="57">
        <v>53</v>
      </c>
      <c r="W53" s="57">
        <v>61.601999999999997</v>
      </c>
      <c r="X53" s="57">
        <v>83.150999999999996</v>
      </c>
      <c r="Y53" s="57">
        <v>89.745000000000005</v>
      </c>
      <c r="Z53" s="57">
        <v>100.29600000000001</v>
      </c>
    </row>
    <row r="54" spans="1:28" ht="40.15" customHeight="1" thickTop="1" thickBot="1">
      <c r="A54" s="31" t="s">
        <v>55</v>
      </c>
      <c r="B54" s="32" t="s">
        <v>15</v>
      </c>
      <c r="C54" s="33" t="s">
        <v>5</v>
      </c>
      <c r="D54" s="56">
        <v>0</v>
      </c>
      <c r="E54" s="56">
        <v>0</v>
      </c>
      <c r="F54" s="56">
        <v>0</v>
      </c>
      <c r="G54" s="56">
        <v>0</v>
      </c>
      <c r="H54" s="57">
        <v>0</v>
      </c>
      <c r="I54" s="57">
        <v>0</v>
      </c>
      <c r="J54" s="56">
        <v>4</v>
      </c>
      <c r="K54" s="57">
        <v>16</v>
      </c>
      <c r="L54" s="57">
        <v>70</v>
      </c>
      <c r="M54" s="57">
        <v>81</v>
      </c>
      <c r="N54" s="57">
        <v>78</v>
      </c>
      <c r="O54" s="57">
        <v>95</v>
      </c>
      <c r="P54" s="57">
        <v>67</v>
      </c>
      <c r="Q54" s="57">
        <v>56</v>
      </c>
      <c r="R54" s="57">
        <v>49</v>
      </c>
      <c r="S54" s="57">
        <v>26</v>
      </c>
      <c r="T54" s="57">
        <v>16.899999999999999</v>
      </c>
      <c r="U54" s="57">
        <v>10.314</v>
      </c>
      <c r="V54" s="57">
        <v>16</v>
      </c>
      <c r="W54" s="57">
        <v>11.749000000000001</v>
      </c>
      <c r="X54" s="57">
        <v>8.8420000000000005</v>
      </c>
      <c r="Y54" s="57">
        <v>17.661000000000001</v>
      </c>
      <c r="Z54" s="57">
        <v>33.411000000000001</v>
      </c>
    </row>
    <row r="55" spans="1:28" ht="40.15" customHeight="1" thickTop="1" thickBot="1">
      <c r="A55" s="59" t="s">
        <v>56</v>
      </c>
      <c r="B55" s="32" t="s">
        <v>57</v>
      </c>
      <c r="C55" s="33" t="s">
        <v>5</v>
      </c>
      <c r="D55" s="56">
        <v>0</v>
      </c>
      <c r="E55" s="56">
        <v>0</v>
      </c>
      <c r="F55" s="56">
        <v>0</v>
      </c>
      <c r="G55" s="56">
        <v>0</v>
      </c>
      <c r="H55" s="57">
        <v>0</v>
      </c>
      <c r="I55" s="57">
        <v>0</v>
      </c>
      <c r="J55" s="57">
        <v>0</v>
      </c>
      <c r="K55" s="57">
        <v>0</v>
      </c>
      <c r="L55" s="57" t="s">
        <v>45</v>
      </c>
      <c r="M55" s="57" t="s">
        <v>45</v>
      </c>
      <c r="N55" s="57" t="s">
        <v>45</v>
      </c>
      <c r="O55" s="57" t="s">
        <v>45</v>
      </c>
      <c r="P55" s="57">
        <v>131</v>
      </c>
      <c r="Q55" s="60">
        <v>122</v>
      </c>
      <c r="R55" s="60">
        <v>134</v>
      </c>
      <c r="S55" s="57">
        <v>160</v>
      </c>
      <c r="T55" s="57">
        <v>168.4</v>
      </c>
      <c r="U55" s="57">
        <v>180.56</v>
      </c>
      <c r="V55" s="57">
        <v>182</v>
      </c>
      <c r="W55" s="57">
        <v>165</v>
      </c>
      <c r="X55" s="57">
        <v>151</v>
      </c>
      <c r="Y55" s="57">
        <v>139</v>
      </c>
      <c r="Z55" s="57">
        <v>140.88499999999999</v>
      </c>
    </row>
    <row r="56" spans="1:28" ht="40.15" customHeight="1" thickTop="1" thickBot="1">
      <c r="A56" s="27">
        <v>6.3</v>
      </c>
      <c r="B56" s="28" t="s">
        <v>58</v>
      </c>
      <c r="C56" s="29" t="s">
        <v>5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1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f>P57</f>
        <v>0</v>
      </c>
      <c r="Q56" s="54">
        <v>0</v>
      </c>
      <c r="R56" s="54">
        <f>SUM(R57)</f>
        <v>0</v>
      </c>
      <c r="S56" s="54">
        <f>SUM(S57)</f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</row>
    <row r="57" spans="1:28" ht="40.15" customHeight="1" thickTop="1" thickBot="1">
      <c r="A57" s="31" t="s">
        <v>59</v>
      </c>
      <c r="B57" s="61" t="s">
        <v>60</v>
      </c>
      <c r="C57" s="33" t="s">
        <v>5</v>
      </c>
      <c r="D57" s="56">
        <v>0</v>
      </c>
      <c r="E57" s="56">
        <v>0</v>
      </c>
      <c r="F57" s="56">
        <v>0</v>
      </c>
      <c r="G57" s="56">
        <v>0</v>
      </c>
      <c r="H57" s="57">
        <v>0</v>
      </c>
      <c r="I57" s="57">
        <v>0</v>
      </c>
      <c r="J57" s="56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</row>
    <row r="58" spans="1:28" ht="40.15" customHeight="1" thickTop="1" thickBot="1">
      <c r="A58" s="27">
        <v>6.4</v>
      </c>
      <c r="B58" s="28" t="s">
        <v>61</v>
      </c>
      <c r="C58" s="29" t="s">
        <v>5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10</v>
      </c>
      <c r="N58" s="54">
        <v>43</v>
      </c>
      <c r="O58" s="54">
        <v>30</v>
      </c>
      <c r="P58" s="54">
        <f>P59+P60+P61</f>
        <v>23.359000000000002</v>
      </c>
      <c r="Q58" s="54">
        <f>Q59+Q60+Q61</f>
        <v>23.359000000000002</v>
      </c>
      <c r="R58" s="54">
        <f>SUM(R59:R61)</f>
        <v>19.520961000000028</v>
      </c>
      <c r="S58" s="54">
        <f>SUM(S59:S61)</f>
        <v>0</v>
      </c>
      <c r="T58" s="54">
        <v>0</v>
      </c>
      <c r="U58" s="54">
        <v>0</v>
      </c>
      <c r="V58" s="54">
        <v>0</v>
      </c>
      <c r="W58" s="54">
        <f>SUM(W59:W61)</f>
        <v>0</v>
      </c>
      <c r="X58" s="54">
        <f>SUM(X59:X61)</f>
        <v>0</v>
      </c>
      <c r="Y58" s="54">
        <f>SUM(Y59:Y61)</f>
        <v>8.5999999999999993E-2</v>
      </c>
      <c r="Z58" s="54">
        <f>SUM(Z59:Z61)</f>
        <v>8.5999999999999993E-2</v>
      </c>
    </row>
    <row r="59" spans="1:28" ht="40.15" customHeight="1" thickTop="1" thickBot="1">
      <c r="A59" s="31" t="s">
        <v>62</v>
      </c>
      <c r="B59" s="32" t="s">
        <v>63</v>
      </c>
      <c r="C59" s="33" t="s">
        <v>5</v>
      </c>
      <c r="D59" s="56">
        <v>0</v>
      </c>
      <c r="E59" s="56">
        <v>0</v>
      </c>
      <c r="F59" s="56">
        <v>0</v>
      </c>
      <c r="G59" s="56">
        <v>0</v>
      </c>
      <c r="H59" s="57">
        <v>0</v>
      </c>
      <c r="I59" s="57">
        <v>0</v>
      </c>
      <c r="J59" s="56">
        <v>0</v>
      </c>
      <c r="K59" s="57">
        <v>0</v>
      </c>
      <c r="L59" s="57">
        <v>0</v>
      </c>
      <c r="M59" s="57">
        <v>0</v>
      </c>
      <c r="N59" s="57">
        <v>0</v>
      </c>
      <c r="O59" s="57">
        <v>0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  <c r="Z59" s="57">
        <v>0</v>
      </c>
      <c r="AB59" s="62"/>
    </row>
    <row r="60" spans="1:28" ht="40.15" customHeight="1" thickTop="1" thickBot="1">
      <c r="A60" s="31" t="s">
        <v>64</v>
      </c>
      <c r="B60" s="32" t="s">
        <v>65</v>
      </c>
      <c r="C60" s="33" t="s">
        <v>5</v>
      </c>
      <c r="D60" s="56">
        <v>0</v>
      </c>
      <c r="E60" s="56">
        <v>0</v>
      </c>
      <c r="F60" s="56">
        <v>0</v>
      </c>
      <c r="G60" s="56">
        <v>0</v>
      </c>
      <c r="H60" s="57">
        <v>0</v>
      </c>
      <c r="I60" s="57">
        <v>0</v>
      </c>
      <c r="J60" s="56">
        <v>0</v>
      </c>
      <c r="K60" s="57">
        <v>0</v>
      </c>
      <c r="L60" s="57">
        <v>0</v>
      </c>
      <c r="M60" s="57">
        <v>10</v>
      </c>
      <c r="N60" s="57">
        <v>43</v>
      </c>
      <c r="O60" s="57">
        <v>30</v>
      </c>
      <c r="P60" s="57">
        <v>23.359000000000002</v>
      </c>
      <c r="Q60" s="57">
        <v>23.359000000000002</v>
      </c>
      <c r="R60" s="57">
        <v>19.520961000000028</v>
      </c>
      <c r="S60" s="57">
        <v>0</v>
      </c>
      <c r="T60" s="57">
        <v>0</v>
      </c>
      <c r="U60" s="57">
        <v>0</v>
      </c>
      <c r="V60" s="57">
        <v>0</v>
      </c>
      <c r="W60" s="57">
        <v>0</v>
      </c>
      <c r="X60" s="57">
        <v>0</v>
      </c>
      <c r="Y60" s="57">
        <v>0</v>
      </c>
      <c r="Z60" s="57">
        <v>0</v>
      </c>
    </row>
    <row r="61" spans="1:28" ht="40.15" customHeight="1" thickTop="1" thickBot="1">
      <c r="A61" s="31" t="s">
        <v>66</v>
      </c>
      <c r="B61" s="32" t="s">
        <v>67</v>
      </c>
      <c r="C61" s="33" t="s">
        <v>5</v>
      </c>
      <c r="D61" s="56">
        <v>0</v>
      </c>
      <c r="E61" s="56">
        <v>0</v>
      </c>
      <c r="F61" s="56">
        <v>0</v>
      </c>
      <c r="G61" s="56">
        <v>0</v>
      </c>
      <c r="H61" s="57">
        <v>0</v>
      </c>
      <c r="I61" s="57">
        <v>0</v>
      </c>
      <c r="J61" s="56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8.5999999999999993E-2</v>
      </c>
      <c r="Z61" s="57">
        <v>8.5999999999999993E-2</v>
      </c>
    </row>
    <row r="62" spans="1:28" ht="40.15" customHeight="1" thickTop="1" thickBot="1">
      <c r="A62" s="21">
        <v>7</v>
      </c>
      <c r="B62" s="22" t="s">
        <v>68</v>
      </c>
      <c r="C62" s="23" t="s">
        <v>36</v>
      </c>
      <c r="D62" s="52">
        <v>34</v>
      </c>
      <c r="E62" s="52">
        <v>35</v>
      </c>
      <c r="F62" s="52">
        <v>35</v>
      </c>
      <c r="G62" s="53">
        <v>35</v>
      </c>
      <c r="H62" s="53">
        <v>38</v>
      </c>
      <c r="I62" s="53">
        <v>34</v>
      </c>
      <c r="J62" s="52">
        <v>34</v>
      </c>
      <c r="K62" s="52">
        <v>32</v>
      </c>
      <c r="L62" s="52">
        <v>32</v>
      </c>
      <c r="M62" s="53">
        <v>30</v>
      </c>
      <c r="N62" s="53">
        <v>34</v>
      </c>
      <c r="O62" s="53">
        <v>34</v>
      </c>
      <c r="P62" s="52">
        <v>40</v>
      </c>
      <c r="Q62" s="52">
        <v>36</v>
      </c>
      <c r="R62" s="52">
        <f>+R63+R64+R65+R70</f>
        <v>12.5</v>
      </c>
      <c r="S62" s="52">
        <f>+S63+S64+S65+S70</f>
        <v>1</v>
      </c>
      <c r="T62" s="52">
        <v>0</v>
      </c>
      <c r="U62" s="52">
        <v>0</v>
      </c>
      <c r="V62" s="52">
        <v>0</v>
      </c>
      <c r="W62" s="53">
        <v>0</v>
      </c>
      <c r="X62" s="53">
        <v>0</v>
      </c>
      <c r="Y62" s="53">
        <v>0</v>
      </c>
      <c r="Z62" s="53">
        <v>0</v>
      </c>
    </row>
    <row r="63" spans="1:28" ht="40.15" customHeight="1" thickTop="1" thickBot="1">
      <c r="A63" s="27">
        <v>7.1</v>
      </c>
      <c r="B63" s="28" t="s">
        <v>69</v>
      </c>
      <c r="C63" s="29" t="s">
        <v>36</v>
      </c>
      <c r="D63" s="54">
        <v>2</v>
      </c>
      <c r="E63" s="54">
        <v>3</v>
      </c>
      <c r="F63" s="54">
        <v>3</v>
      </c>
      <c r="G63" s="54">
        <v>3</v>
      </c>
      <c r="H63" s="54">
        <v>3</v>
      </c>
      <c r="I63" s="54">
        <v>3</v>
      </c>
      <c r="J63" s="54">
        <v>3</v>
      </c>
      <c r="K63" s="54">
        <v>3</v>
      </c>
      <c r="L63" s="54">
        <v>3</v>
      </c>
      <c r="M63" s="54">
        <v>3</v>
      </c>
      <c r="N63" s="54">
        <v>3</v>
      </c>
      <c r="O63" s="54">
        <v>3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</row>
    <row r="64" spans="1:28" ht="40.15" customHeight="1" thickTop="1" thickBot="1">
      <c r="A64" s="27">
        <v>7.2</v>
      </c>
      <c r="B64" s="28" t="s">
        <v>70</v>
      </c>
      <c r="C64" s="29" t="s">
        <v>36</v>
      </c>
      <c r="D64" s="54">
        <v>3</v>
      </c>
      <c r="E64" s="54">
        <v>3</v>
      </c>
      <c r="F64" s="54">
        <v>3</v>
      </c>
      <c r="G64" s="54">
        <v>3</v>
      </c>
      <c r="H64" s="54">
        <v>3</v>
      </c>
      <c r="I64" s="54">
        <v>3</v>
      </c>
      <c r="J64" s="54">
        <v>3</v>
      </c>
      <c r="K64" s="54">
        <v>3</v>
      </c>
      <c r="L64" s="54">
        <v>3</v>
      </c>
      <c r="M64" s="54">
        <v>3</v>
      </c>
      <c r="N64" s="54">
        <v>3</v>
      </c>
      <c r="O64" s="54">
        <v>3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</row>
    <row r="65" spans="1:27" ht="40.15" customHeight="1" thickTop="1" thickBot="1">
      <c r="A65" s="27">
        <v>7.3</v>
      </c>
      <c r="B65" s="28" t="s">
        <v>71</v>
      </c>
      <c r="C65" s="29" t="s">
        <v>36</v>
      </c>
      <c r="D65" s="54">
        <v>29</v>
      </c>
      <c r="E65" s="54">
        <v>29</v>
      </c>
      <c r="F65" s="54">
        <v>29</v>
      </c>
      <c r="G65" s="54">
        <v>29</v>
      </c>
      <c r="H65" s="54">
        <v>32</v>
      </c>
      <c r="I65" s="54">
        <v>28</v>
      </c>
      <c r="J65" s="54">
        <v>28</v>
      </c>
      <c r="K65" s="54">
        <v>26</v>
      </c>
      <c r="L65" s="54">
        <v>26</v>
      </c>
      <c r="M65" s="54">
        <v>24</v>
      </c>
      <c r="N65" s="54">
        <v>28</v>
      </c>
      <c r="O65" s="54">
        <v>28</v>
      </c>
      <c r="P65" s="54">
        <v>40</v>
      </c>
      <c r="Q65" s="54">
        <v>36</v>
      </c>
      <c r="R65" s="54">
        <f>SUM(R66:R69)</f>
        <v>12.5</v>
      </c>
      <c r="S65" s="54">
        <f>SUM(S66:S69)</f>
        <v>1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</row>
    <row r="66" spans="1:27" ht="40.15" customHeight="1" thickTop="1" thickBot="1">
      <c r="A66" s="31" t="s">
        <v>72</v>
      </c>
      <c r="B66" s="32" t="s">
        <v>73</v>
      </c>
      <c r="C66" s="33" t="s">
        <v>36</v>
      </c>
      <c r="D66" s="56">
        <v>0</v>
      </c>
      <c r="E66" s="56">
        <v>0</v>
      </c>
      <c r="F66" s="56">
        <v>0</v>
      </c>
      <c r="G66" s="56">
        <v>0</v>
      </c>
      <c r="H66" s="57">
        <v>0</v>
      </c>
      <c r="I66" s="57">
        <v>0</v>
      </c>
      <c r="J66" s="56">
        <v>0</v>
      </c>
      <c r="K66" s="57">
        <v>0</v>
      </c>
      <c r="L66" s="57">
        <v>0</v>
      </c>
      <c r="M66" s="57">
        <v>0</v>
      </c>
      <c r="N66" s="63">
        <v>0</v>
      </c>
      <c r="O66" s="57">
        <v>0</v>
      </c>
      <c r="P66" s="57">
        <v>0</v>
      </c>
      <c r="Q66" s="57">
        <v>0</v>
      </c>
      <c r="R66" s="57">
        <v>0</v>
      </c>
      <c r="S66" s="57">
        <v>0</v>
      </c>
      <c r="T66" s="57">
        <v>0</v>
      </c>
      <c r="U66" s="57">
        <v>0</v>
      </c>
      <c r="V66" s="57">
        <v>0</v>
      </c>
      <c r="W66" s="57">
        <v>0</v>
      </c>
      <c r="X66" s="57">
        <v>0</v>
      </c>
      <c r="Y66" s="57">
        <v>0</v>
      </c>
      <c r="Z66" s="57">
        <v>0</v>
      </c>
    </row>
    <row r="67" spans="1:27" ht="40.15" customHeight="1" thickTop="1" thickBot="1">
      <c r="A67" s="31" t="s">
        <v>74</v>
      </c>
      <c r="B67" s="32" t="s">
        <v>75</v>
      </c>
      <c r="C67" s="33" t="s">
        <v>36</v>
      </c>
      <c r="D67" s="56">
        <v>29</v>
      </c>
      <c r="E67" s="56">
        <v>29</v>
      </c>
      <c r="F67" s="56">
        <v>29</v>
      </c>
      <c r="G67" s="56">
        <v>29</v>
      </c>
      <c r="H67" s="57">
        <v>32</v>
      </c>
      <c r="I67" s="57">
        <v>28</v>
      </c>
      <c r="J67" s="56">
        <v>28</v>
      </c>
      <c r="K67" s="57">
        <v>26</v>
      </c>
      <c r="L67" s="57">
        <v>26</v>
      </c>
      <c r="M67" s="57">
        <v>24</v>
      </c>
      <c r="N67" s="63">
        <v>28</v>
      </c>
      <c r="O67" s="57">
        <v>28</v>
      </c>
      <c r="P67" s="57">
        <v>40</v>
      </c>
      <c r="Q67" s="57">
        <v>36</v>
      </c>
      <c r="R67" s="57">
        <v>12.5</v>
      </c>
      <c r="S67" s="57">
        <v>1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</row>
    <row r="68" spans="1:27" ht="40.15" customHeight="1" thickTop="1" thickBot="1">
      <c r="A68" s="31" t="s">
        <v>76</v>
      </c>
      <c r="B68" s="32" t="s">
        <v>77</v>
      </c>
      <c r="C68" s="33" t="s">
        <v>36</v>
      </c>
      <c r="D68" s="56">
        <v>0</v>
      </c>
      <c r="E68" s="56">
        <v>0</v>
      </c>
      <c r="F68" s="56">
        <v>0</v>
      </c>
      <c r="G68" s="56">
        <v>0</v>
      </c>
      <c r="H68" s="57">
        <v>0</v>
      </c>
      <c r="I68" s="57">
        <v>0</v>
      </c>
      <c r="J68" s="56">
        <v>0</v>
      </c>
      <c r="K68" s="57">
        <v>0</v>
      </c>
      <c r="L68" s="57">
        <v>0</v>
      </c>
      <c r="M68" s="57">
        <v>0</v>
      </c>
      <c r="N68" s="63">
        <v>0</v>
      </c>
      <c r="O68" s="57">
        <v>0</v>
      </c>
      <c r="P68" s="57">
        <v>0</v>
      </c>
      <c r="Q68" s="57">
        <v>0</v>
      </c>
      <c r="R68" s="57">
        <v>0</v>
      </c>
      <c r="S68" s="57">
        <v>0</v>
      </c>
      <c r="T68" s="57">
        <v>0</v>
      </c>
      <c r="U68" s="57">
        <v>0</v>
      </c>
      <c r="V68" s="57">
        <v>0</v>
      </c>
      <c r="W68" s="57">
        <v>0</v>
      </c>
      <c r="X68" s="57">
        <v>0</v>
      </c>
      <c r="Y68" s="57">
        <v>0</v>
      </c>
      <c r="Z68" s="57">
        <v>0</v>
      </c>
    </row>
    <row r="69" spans="1:27" ht="40.15" customHeight="1" thickTop="1" thickBot="1">
      <c r="A69" s="31" t="s">
        <v>78</v>
      </c>
      <c r="B69" s="32" t="s">
        <v>79</v>
      </c>
      <c r="C69" s="33" t="s">
        <v>36</v>
      </c>
      <c r="D69" s="56">
        <v>0</v>
      </c>
      <c r="E69" s="56">
        <v>0</v>
      </c>
      <c r="F69" s="56">
        <v>0</v>
      </c>
      <c r="G69" s="56">
        <v>0</v>
      </c>
      <c r="H69" s="57">
        <v>0</v>
      </c>
      <c r="I69" s="57">
        <v>0</v>
      </c>
      <c r="J69" s="56">
        <v>0</v>
      </c>
      <c r="K69" s="57">
        <v>0</v>
      </c>
      <c r="L69" s="57">
        <v>0</v>
      </c>
      <c r="M69" s="57">
        <v>0</v>
      </c>
      <c r="N69" s="63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  <c r="W69" s="57">
        <v>0</v>
      </c>
      <c r="X69" s="57">
        <v>0</v>
      </c>
      <c r="Y69" s="57">
        <v>0</v>
      </c>
      <c r="Z69" s="57">
        <v>0</v>
      </c>
    </row>
    <row r="70" spans="1:27" ht="40.15" customHeight="1" thickTop="1" thickBot="1">
      <c r="A70" s="27">
        <v>7.4</v>
      </c>
      <c r="B70" s="28" t="s">
        <v>80</v>
      </c>
      <c r="C70" s="29" t="s">
        <v>36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</row>
    <row r="71" spans="1:27" ht="40.15" customHeight="1" thickTop="1" thickBot="1">
      <c r="A71" s="21">
        <v>8</v>
      </c>
      <c r="B71" s="22" t="s">
        <v>81</v>
      </c>
      <c r="C71" s="23" t="s">
        <v>36</v>
      </c>
      <c r="D71" s="52">
        <v>0</v>
      </c>
      <c r="E71" s="52">
        <v>0</v>
      </c>
      <c r="F71" s="52">
        <v>0</v>
      </c>
      <c r="G71" s="53">
        <v>0</v>
      </c>
      <c r="H71" s="53">
        <v>0</v>
      </c>
      <c r="I71" s="53">
        <v>0</v>
      </c>
      <c r="J71" s="52">
        <v>0</v>
      </c>
      <c r="K71" s="52">
        <v>0</v>
      </c>
      <c r="L71" s="52">
        <v>0</v>
      </c>
      <c r="M71" s="53">
        <v>0</v>
      </c>
      <c r="N71" s="53">
        <v>0</v>
      </c>
      <c r="O71" s="53">
        <v>0</v>
      </c>
      <c r="P71" s="52">
        <v>0</v>
      </c>
      <c r="Q71" s="52">
        <v>0</v>
      </c>
      <c r="R71" s="52">
        <f>SUM(R72:R73)</f>
        <v>0</v>
      </c>
      <c r="S71" s="52">
        <f>SUM(S72:S73)</f>
        <v>0</v>
      </c>
      <c r="T71" s="52">
        <v>0</v>
      </c>
      <c r="U71" s="52">
        <v>0</v>
      </c>
      <c r="V71" s="52">
        <v>0</v>
      </c>
      <c r="W71" s="53">
        <v>0</v>
      </c>
      <c r="X71" s="53">
        <v>0</v>
      </c>
      <c r="Y71" s="53">
        <v>0</v>
      </c>
      <c r="Z71" s="53">
        <v>0</v>
      </c>
    </row>
    <row r="72" spans="1:27" ht="40.15" customHeight="1" thickTop="1" thickBot="1">
      <c r="A72" s="27">
        <v>8.1</v>
      </c>
      <c r="B72" s="28" t="s">
        <v>82</v>
      </c>
      <c r="C72" s="29" t="s">
        <v>36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</row>
    <row r="73" spans="1:27" ht="40.15" customHeight="1" thickTop="1" thickBot="1">
      <c r="A73" s="27">
        <v>8.1999999999999993</v>
      </c>
      <c r="B73" s="28" t="s">
        <v>83</v>
      </c>
      <c r="C73" s="29" t="s">
        <v>36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</row>
    <row r="74" spans="1:27" ht="40.15" customHeight="1" thickTop="1" thickBot="1">
      <c r="A74" s="21">
        <v>9</v>
      </c>
      <c r="B74" s="22" t="s">
        <v>84</v>
      </c>
      <c r="C74" s="23" t="s">
        <v>36</v>
      </c>
      <c r="D74" s="52">
        <v>13</v>
      </c>
      <c r="E74" s="52">
        <v>13</v>
      </c>
      <c r="F74" s="52">
        <v>17</v>
      </c>
      <c r="G74" s="53">
        <v>17</v>
      </c>
      <c r="H74" s="53">
        <v>10</v>
      </c>
      <c r="I74" s="53">
        <v>15</v>
      </c>
      <c r="J74" s="52">
        <v>15</v>
      </c>
      <c r="K74" s="52">
        <v>17</v>
      </c>
      <c r="L74" s="52">
        <v>17</v>
      </c>
      <c r="M74" s="53">
        <v>18</v>
      </c>
      <c r="N74" s="53">
        <v>21</v>
      </c>
      <c r="O74" s="53">
        <v>25</v>
      </c>
      <c r="P74" s="52">
        <v>39</v>
      </c>
      <c r="Q74" s="52">
        <v>41</v>
      </c>
      <c r="R74" s="52">
        <v>11.836855999999999</v>
      </c>
      <c r="S74" s="52">
        <v>16</v>
      </c>
      <c r="T74" s="52">
        <v>21</v>
      </c>
      <c r="U74" s="52">
        <v>73</v>
      </c>
      <c r="V74" s="52">
        <v>82</v>
      </c>
      <c r="W74" s="52">
        <v>66</v>
      </c>
      <c r="X74" s="52">
        <v>70.150930000000002</v>
      </c>
      <c r="Y74" s="52">
        <v>23.46</v>
      </c>
      <c r="Z74" s="52">
        <v>24.203888669999998</v>
      </c>
      <c r="AA74" s="64"/>
    </row>
    <row r="75" spans="1:27" ht="40.15" customHeight="1" thickTop="1" thickBot="1">
      <c r="A75" s="21">
        <v>10</v>
      </c>
      <c r="B75" s="22" t="s">
        <v>85</v>
      </c>
      <c r="C75" s="23" t="s">
        <v>36</v>
      </c>
      <c r="D75" s="52">
        <v>88</v>
      </c>
      <c r="E75" s="52">
        <v>88</v>
      </c>
      <c r="F75" s="52">
        <v>89</v>
      </c>
      <c r="G75" s="53">
        <v>89</v>
      </c>
      <c r="H75" s="53">
        <v>100</v>
      </c>
      <c r="I75" s="53">
        <v>98</v>
      </c>
      <c r="J75" s="52">
        <v>98</v>
      </c>
      <c r="K75" s="52">
        <v>90</v>
      </c>
      <c r="L75" s="52">
        <v>90</v>
      </c>
      <c r="M75" s="53">
        <v>83</v>
      </c>
      <c r="N75" s="53">
        <v>96</v>
      </c>
      <c r="O75" s="53">
        <v>96</v>
      </c>
      <c r="P75" s="53">
        <f>+P81+P76+P82+P87</f>
        <v>132.34377252000002</v>
      </c>
      <c r="Q75" s="53">
        <f>+Q81+Q76+Q82+Q87</f>
        <v>128.50146732000002</v>
      </c>
      <c r="R75" s="53">
        <f>+R76+R81+R82+R87</f>
        <v>120.80780263999991</v>
      </c>
      <c r="S75" s="53">
        <f>+S76+S81+S82+S87</f>
        <v>127.27479935999992</v>
      </c>
      <c r="T75" s="53">
        <f>+T76+T81+T82+T87</f>
        <v>99.560641040000007</v>
      </c>
      <c r="U75" s="53">
        <f>+U76+U81+U82+U87</f>
        <v>64.112004619999993</v>
      </c>
      <c r="V75" s="53">
        <f t="shared" ref="V75:Z75" si="19">+V76+V81+V82+V87</f>
        <v>59.244347149999996</v>
      </c>
      <c r="W75" s="53">
        <f t="shared" si="19"/>
        <v>53.817238700000004</v>
      </c>
      <c r="X75" s="53">
        <f t="shared" si="19"/>
        <v>49.158618160000003</v>
      </c>
      <c r="Y75" s="53">
        <f t="shared" si="19"/>
        <v>52.524457070000004</v>
      </c>
      <c r="Z75" s="53">
        <f t="shared" si="19"/>
        <v>51.46288938</v>
      </c>
      <c r="AA75" s="65"/>
    </row>
    <row r="76" spans="1:27" ht="40.15" customHeight="1" thickTop="1" thickBot="1">
      <c r="A76" s="27">
        <v>10.1</v>
      </c>
      <c r="B76" s="28" t="s">
        <v>86</v>
      </c>
      <c r="C76" s="29" t="s">
        <v>36</v>
      </c>
      <c r="D76" s="54">
        <v>49</v>
      </c>
      <c r="E76" s="54">
        <v>49</v>
      </c>
      <c r="F76" s="54">
        <v>49</v>
      </c>
      <c r="G76" s="54">
        <v>49</v>
      </c>
      <c r="H76" s="54">
        <v>53</v>
      </c>
      <c r="I76" s="54">
        <v>51</v>
      </c>
      <c r="J76" s="54">
        <v>51</v>
      </c>
      <c r="K76" s="54">
        <v>48</v>
      </c>
      <c r="L76" s="54">
        <v>48</v>
      </c>
      <c r="M76" s="54">
        <v>44</v>
      </c>
      <c r="N76" s="54">
        <v>51</v>
      </c>
      <c r="O76" s="54">
        <v>51</v>
      </c>
      <c r="P76" s="54">
        <f>SUM(P77:P80)</f>
        <v>49.343772520000002</v>
      </c>
      <c r="Q76" s="54">
        <f t="shared" ref="Q76:Z76" si="20">SUM(Q77:Q80)</f>
        <v>48.983467320000003</v>
      </c>
      <c r="R76" s="54">
        <f t="shared" si="20"/>
        <v>55.8348026399999</v>
      </c>
      <c r="S76" s="54">
        <f t="shared" si="20"/>
        <v>53.547799359999907</v>
      </c>
      <c r="T76" s="54">
        <f t="shared" si="20"/>
        <v>36.560641040000007</v>
      </c>
      <c r="U76" s="54">
        <f t="shared" si="20"/>
        <v>2.0100046200000001</v>
      </c>
      <c r="V76" s="54">
        <f t="shared" si="20"/>
        <v>0.24434715000000004</v>
      </c>
      <c r="W76" s="54">
        <f t="shared" si="20"/>
        <v>3.2386999999999997E-3</v>
      </c>
      <c r="X76" s="54">
        <f t="shared" si="20"/>
        <v>4.0846499999999996E-3</v>
      </c>
      <c r="Y76" s="54">
        <f t="shared" si="20"/>
        <v>9.9240399999999986E-3</v>
      </c>
      <c r="Z76" s="54">
        <f t="shared" si="20"/>
        <v>9.9240399999999986E-3</v>
      </c>
      <c r="AA76" s="65"/>
    </row>
    <row r="77" spans="1:27" ht="40.15" customHeight="1" thickTop="1" thickBot="1">
      <c r="A77" s="31" t="s">
        <v>87</v>
      </c>
      <c r="B77" s="66" t="s">
        <v>88</v>
      </c>
      <c r="C77" s="33" t="s">
        <v>36</v>
      </c>
      <c r="D77" s="56">
        <v>0</v>
      </c>
      <c r="E77" s="56">
        <v>0</v>
      </c>
      <c r="F77" s="56">
        <v>0</v>
      </c>
      <c r="G77" s="56">
        <v>0</v>
      </c>
      <c r="H77" s="57">
        <v>0</v>
      </c>
      <c r="I77" s="57">
        <v>0</v>
      </c>
      <c r="J77" s="56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  <c r="V77" s="57">
        <v>0</v>
      </c>
      <c r="W77" s="57">
        <v>0</v>
      </c>
      <c r="X77" s="57">
        <v>3.4129999999999998E-3</v>
      </c>
      <c r="Y77" s="57">
        <v>9.8879999999999992E-3</v>
      </c>
      <c r="Z77" s="57">
        <v>9.8879999999999992E-3</v>
      </c>
      <c r="AA77" s="65"/>
    </row>
    <row r="78" spans="1:27" ht="40.15" customHeight="1" thickTop="1" thickBot="1">
      <c r="A78" s="31" t="s">
        <v>89</v>
      </c>
      <c r="B78" s="66" t="s">
        <v>90</v>
      </c>
      <c r="C78" s="33" t="s">
        <v>36</v>
      </c>
      <c r="D78" s="56">
        <v>0</v>
      </c>
      <c r="E78" s="56">
        <v>0</v>
      </c>
      <c r="F78" s="56">
        <v>0</v>
      </c>
      <c r="G78" s="56">
        <v>0</v>
      </c>
      <c r="H78" s="57">
        <v>0</v>
      </c>
      <c r="I78" s="57">
        <v>0</v>
      </c>
      <c r="J78" s="56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57">
        <v>0</v>
      </c>
      <c r="Q78" s="57">
        <v>0</v>
      </c>
      <c r="R78" s="57">
        <v>0</v>
      </c>
      <c r="S78" s="57">
        <v>0</v>
      </c>
      <c r="T78" s="57">
        <v>0</v>
      </c>
      <c r="U78" s="57">
        <v>0</v>
      </c>
      <c r="V78" s="57">
        <v>0</v>
      </c>
      <c r="W78" s="57">
        <v>0</v>
      </c>
      <c r="X78" s="57">
        <v>0</v>
      </c>
      <c r="Y78" s="57">
        <v>0</v>
      </c>
      <c r="Z78" s="57">
        <v>0</v>
      </c>
      <c r="AA78" s="65"/>
    </row>
    <row r="79" spans="1:27" ht="40.15" customHeight="1" thickTop="1" thickBot="1">
      <c r="A79" s="31" t="s">
        <v>91</v>
      </c>
      <c r="B79" s="66" t="s">
        <v>92</v>
      </c>
      <c r="C79" s="33" t="s">
        <v>36</v>
      </c>
      <c r="D79" s="34">
        <v>20</v>
      </c>
      <c r="E79" s="34">
        <v>20</v>
      </c>
      <c r="F79" s="34">
        <v>20</v>
      </c>
      <c r="G79" s="34">
        <v>20</v>
      </c>
      <c r="H79" s="57">
        <v>17</v>
      </c>
      <c r="I79" s="57">
        <v>17</v>
      </c>
      <c r="J79" s="58">
        <v>17</v>
      </c>
      <c r="K79" s="57">
        <v>16</v>
      </c>
      <c r="L79" s="57">
        <v>16</v>
      </c>
      <c r="M79" s="57">
        <v>15</v>
      </c>
      <c r="N79" s="57">
        <v>17</v>
      </c>
      <c r="O79" s="57">
        <v>20</v>
      </c>
      <c r="P79" s="57">
        <v>20</v>
      </c>
      <c r="Q79" s="57">
        <v>19</v>
      </c>
      <c r="R79" s="57">
        <v>21</v>
      </c>
      <c r="S79" s="57">
        <v>18</v>
      </c>
      <c r="T79" s="57">
        <v>14</v>
      </c>
      <c r="U79" s="57">
        <v>0</v>
      </c>
      <c r="V79" s="57">
        <v>0</v>
      </c>
      <c r="W79" s="57">
        <v>0</v>
      </c>
      <c r="X79" s="57">
        <v>6.7164999999999998E-4</v>
      </c>
      <c r="Y79" s="57">
        <v>3.6040000000000001E-5</v>
      </c>
      <c r="Z79" s="57">
        <v>3.6040000000000001E-5</v>
      </c>
      <c r="AA79" s="65"/>
    </row>
    <row r="80" spans="1:27" ht="40.15" customHeight="1" thickTop="1" thickBot="1">
      <c r="A80" s="31" t="s">
        <v>93</v>
      </c>
      <c r="B80" s="66" t="s">
        <v>94</v>
      </c>
      <c r="C80" s="33" t="s">
        <v>36</v>
      </c>
      <c r="D80" s="34">
        <v>29</v>
      </c>
      <c r="E80" s="34">
        <v>29</v>
      </c>
      <c r="F80" s="34">
        <v>29</v>
      </c>
      <c r="G80" s="34">
        <v>29</v>
      </c>
      <c r="H80" s="57">
        <v>36</v>
      </c>
      <c r="I80" s="57">
        <v>34</v>
      </c>
      <c r="J80" s="58">
        <v>34</v>
      </c>
      <c r="K80" s="57">
        <v>32</v>
      </c>
      <c r="L80" s="57">
        <v>32</v>
      </c>
      <c r="M80" s="57">
        <v>29</v>
      </c>
      <c r="N80" s="57">
        <v>34</v>
      </c>
      <c r="O80" s="57">
        <v>31</v>
      </c>
      <c r="P80" s="57">
        <v>29.343772520000002</v>
      </c>
      <c r="Q80" s="57">
        <v>29.983467320000003</v>
      </c>
      <c r="R80" s="57">
        <v>34.8348026399999</v>
      </c>
      <c r="S80" s="57">
        <v>35.547799359999907</v>
      </c>
      <c r="T80" s="57">
        <v>22.560641040000011</v>
      </c>
      <c r="U80" s="57">
        <v>2.0100046200000001</v>
      </c>
      <c r="V80" s="57">
        <v>0.24434715000000004</v>
      </c>
      <c r="W80" s="57">
        <v>3.2386999999999997E-3</v>
      </c>
      <c r="X80" s="57">
        <v>0</v>
      </c>
      <c r="Y80" s="57">
        <v>0</v>
      </c>
      <c r="Z80" s="57">
        <v>0</v>
      </c>
      <c r="AA80" s="65"/>
    </row>
    <row r="81" spans="1:27" ht="40.15" customHeight="1" thickTop="1" thickBot="1">
      <c r="A81" s="27">
        <v>10.199999999999999</v>
      </c>
      <c r="B81" s="28" t="s">
        <v>95</v>
      </c>
      <c r="C81" s="29" t="s">
        <v>36</v>
      </c>
      <c r="D81" s="54">
        <v>11</v>
      </c>
      <c r="E81" s="54">
        <v>11</v>
      </c>
      <c r="F81" s="54">
        <v>11</v>
      </c>
      <c r="G81" s="54">
        <v>11</v>
      </c>
      <c r="H81" s="54">
        <v>13</v>
      </c>
      <c r="I81" s="54">
        <v>12</v>
      </c>
      <c r="J81" s="54">
        <v>12</v>
      </c>
      <c r="K81" s="54">
        <v>12</v>
      </c>
      <c r="L81" s="54">
        <v>12</v>
      </c>
      <c r="M81" s="54">
        <v>12</v>
      </c>
      <c r="N81" s="54">
        <v>14</v>
      </c>
      <c r="O81" s="54">
        <v>14</v>
      </c>
      <c r="P81" s="54">
        <v>33</v>
      </c>
      <c r="Q81" s="54">
        <v>31.102</v>
      </c>
      <c r="R81" s="54">
        <v>25.731999999999999</v>
      </c>
      <c r="S81" s="54">
        <v>22.622</v>
      </c>
      <c r="T81" s="54">
        <v>25</v>
      </c>
      <c r="U81" s="54">
        <v>28.102</v>
      </c>
      <c r="V81" s="54">
        <v>26</v>
      </c>
      <c r="W81" s="54">
        <v>21.646999999999998</v>
      </c>
      <c r="X81" s="54">
        <v>20</v>
      </c>
      <c r="Y81" s="54">
        <v>18.506</v>
      </c>
      <c r="Z81" s="54">
        <v>18.387</v>
      </c>
      <c r="AA81" s="65"/>
    </row>
    <row r="82" spans="1:27" ht="40.15" customHeight="1" thickTop="1" thickBot="1">
      <c r="A82" s="27">
        <v>10.3</v>
      </c>
      <c r="B82" s="28" t="s">
        <v>96</v>
      </c>
      <c r="C82" s="29" t="s">
        <v>36</v>
      </c>
      <c r="D82" s="54">
        <v>21</v>
      </c>
      <c r="E82" s="54">
        <v>21</v>
      </c>
      <c r="F82" s="54">
        <v>22</v>
      </c>
      <c r="G82" s="54">
        <v>22</v>
      </c>
      <c r="H82" s="54">
        <v>27</v>
      </c>
      <c r="I82" s="54">
        <v>28</v>
      </c>
      <c r="J82" s="54">
        <v>28</v>
      </c>
      <c r="K82" s="54">
        <v>24</v>
      </c>
      <c r="L82" s="54">
        <v>24</v>
      </c>
      <c r="M82" s="54">
        <v>18</v>
      </c>
      <c r="N82" s="54">
        <v>21</v>
      </c>
      <c r="O82" s="54">
        <v>21</v>
      </c>
      <c r="P82" s="54">
        <v>42</v>
      </c>
      <c r="Q82" s="54">
        <v>41</v>
      </c>
      <c r="R82" s="54">
        <f>SUM(R83:R86)</f>
        <v>33.241</v>
      </c>
      <c r="S82" s="54">
        <f>SUM(S83:S86)</f>
        <v>45.105000000000011</v>
      </c>
      <c r="T82" s="54">
        <f t="shared" ref="T82:Z82" si="21">SUM(T83:T86)</f>
        <v>38</v>
      </c>
      <c r="U82" s="54">
        <f t="shared" si="21"/>
        <v>34</v>
      </c>
      <c r="V82" s="54">
        <f t="shared" si="21"/>
        <v>33</v>
      </c>
      <c r="W82" s="54">
        <f t="shared" si="21"/>
        <v>32.167000000000002</v>
      </c>
      <c r="X82" s="54">
        <f t="shared" si="21"/>
        <v>29.150510000000001</v>
      </c>
      <c r="Y82" s="54">
        <f t="shared" si="21"/>
        <v>34</v>
      </c>
      <c r="Z82" s="54">
        <f t="shared" si="21"/>
        <v>33.057898000000002</v>
      </c>
      <c r="AA82" s="65"/>
    </row>
    <row r="83" spans="1:27" ht="40.15" customHeight="1" thickTop="1" thickBot="1">
      <c r="A83" s="31" t="s">
        <v>97</v>
      </c>
      <c r="B83" s="66" t="s">
        <v>98</v>
      </c>
      <c r="C83" s="33" t="s">
        <v>36</v>
      </c>
      <c r="D83" s="56">
        <v>16</v>
      </c>
      <c r="E83" s="56">
        <v>16</v>
      </c>
      <c r="F83" s="56">
        <v>16</v>
      </c>
      <c r="G83" s="56">
        <v>16</v>
      </c>
      <c r="H83" s="57">
        <v>22</v>
      </c>
      <c r="I83" s="57">
        <v>23</v>
      </c>
      <c r="J83" s="56">
        <v>23</v>
      </c>
      <c r="K83" s="57">
        <v>19</v>
      </c>
      <c r="L83" s="57">
        <v>19</v>
      </c>
      <c r="M83" s="57">
        <v>14</v>
      </c>
      <c r="N83" s="57">
        <v>16</v>
      </c>
      <c r="O83" s="57">
        <v>16</v>
      </c>
      <c r="P83" s="57">
        <v>2</v>
      </c>
      <c r="Q83" s="57">
        <v>2</v>
      </c>
      <c r="R83" s="57">
        <v>1.2</v>
      </c>
      <c r="S83" s="57">
        <v>2.2000000000000002</v>
      </c>
      <c r="T83" s="57">
        <v>2</v>
      </c>
      <c r="U83" s="57">
        <v>8</v>
      </c>
      <c r="V83" s="57">
        <v>7</v>
      </c>
      <c r="W83" s="57">
        <v>7.1669999999999998</v>
      </c>
      <c r="X83" s="57">
        <v>6.6429999999999998</v>
      </c>
      <c r="Y83" s="57">
        <v>0</v>
      </c>
      <c r="Z83" s="57">
        <v>0</v>
      </c>
      <c r="AA83" s="65"/>
    </row>
    <row r="84" spans="1:27" ht="40.15" customHeight="1" thickTop="1" thickBot="1">
      <c r="A84" s="31" t="s">
        <v>99</v>
      </c>
      <c r="B84" s="66" t="s">
        <v>100</v>
      </c>
      <c r="C84" s="33" t="s">
        <v>36</v>
      </c>
      <c r="D84" s="56">
        <v>0</v>
      </c>
      <c r="E84" s="56">
        <v>0</v>
      </c>
      <c r="F84" s="56">
        <v>0</v>
      </c>
      <c r="G84" s="56">
        <v>0</v>
      </c>
      <c r="H84" s="57">
        <v>0</v>
      </c>
      <c r="I84" s="57">
        <v>0</v>
      </c>
      <c r="J84" s="56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  <c r="P84" s="57">
        <v>34</v>
      </c>
      <c r="Q84" s="57">
        <v>34</v>
      </c>
      <c r="R84" s="57">
        <v>27.431000000000001</v>
      </c>
      <c r="S84" s="57">
        <v>37.295000000000002</v>
      </c>
      <c r="T84" s="57">
        <v>34</v>
      </c>
      <c r="U84" s="57">
        <v>26</v>
      </c>
      <c r="V84" s="57">
        <v>26</v>
      </c>
      <c r="W84" s="57">
        <v>25</v>
      </c>
      <c r="X84" s="57">
        <v>22.50751</v>
      </c>
      <c r="Y84" s="57">
        <v>34</v>
      </c>
      <c r="Z84" s="57">
        <v>33.057898000000002</v>
      </c>
      <c r="AA84" s="65"/>
    </row>
    <row r="85" spans="1:27" ht="40.15" customHeight="1" thickTop="1" thickBot="1">
      <c r="A85" s="31" t="s">
        <v>101</v>
      </c>
      <c r="B85" s="66" t="s">
        <v>102</v>
      </c>
      <c r="C85" s="33" t="s">
        <v>36</v>
      </c>
      <c r="D85" s="56">
        <v>0</v>
      </c>
      <c r="E85" s="56">
        <v>0</v>
      </c>
      <c r="F85" s="56">
        <v>0</v>
      </c>
      <c r="G85" s="56">
        <v>0</v>
      </c>
      <c r="H85" s="57">
        <v>0</v>
      </c>
      <c r="I85" s="57">
        <v>0</v>
      </c>
      <c r="J85" s="56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7">
        <v>4</v>
      </c>
      <c r="Q85" s="57">
        <v>3</v>
      </c>
      <c r="R85" s="57">
        <v>2.8339999999999996</v>
      </c>
      <c r="S85" s="57">
        <v>3.8340000000000001</v>
      </c>
      <c r="T85" s="57">
        <v>2</v>
      </c>
      <c r="U85" s="57">
        <v>0</v>
      </c>
      <c r="V85" s="57">
        <v>0</v>
      </c>
      <c r="W85" s="57">
        <v>0</v>
      </c>
      <c r="X85" s="57">
        <v>0</v>
      </c>
      <c r="Y85" s="57">
        <v>0</v>
      </c>
      <c r="Z85" s="57">
        <v>0</v>
      </c>
      <c r="AA85" s="65"/>
    </row>
    <row r="86" spans="1:27" ht="40.15" customHeight="1" thickTop="1" thickBot="1">
      <c r="A86" s="31" t="s">
        <v>103</v>
      </c>
      <c r="B86" s="66" t="s">
        <v>104</v>
      </c>
      <c r="C86" s="33" t="s">
        <v>36</v>
      </c>
      <c r="D86" s="56">
        <v>5</v>
      </c>
      <c r="E86" s="56">
        <v>5</v>
      </c>
      <c r="F86" s="56">
        <v>5</v>
      </c>
      <c r="G86" s="56">
        <v>5</v>
      </c>
      <c r="H86" s="57">
        <v>5</v>
      </c>
      <c r="I86" s="57">
        <v>5</v>
      </c>
      <c r="J86" s="56">
        <v>5</v>
      </c>
      <c r="K86" s="57">
        <v>5</v>
      </c>
      <c r="L86" s="57">
        <v>5</v>
      </c>
      <c r="M86" s="57">
        <v>4</v>
      </c>
      <c r="N86" s="57">
        <v>5</v>
      </c>
      <c r="O86" s="57">
        <v>5</v>
      </c>
      <c r="P86" s="57">
        <v>2</v>
      </c>
      <c r="Q86" s="57">
        <v>2</v>
      </c>
      <c r="R86" s="57">
        <v>1.776</v>
      </c>
      <c r="S86" s="57">
        <v>1.776</v>
      </c>
      <c r="T86" s="57">
        <v>0</v>
      </c>
      <c r="U86" s="57">
        <v>0</v>
      </c>
      <c r="V86" s="57">
        <v>0</v>
      </c>
      <c r="W86" s="57">
        <v>0</v>
      </c>
      <c r="X86" s="57">
        <v>0</v>
      </c>
      <c r="Y86" s="57">
        <v>0</v>
      </c>
      <c r="Z86" s="57">
        <v>0</v>
      </c>
      <c r="AA86" s="65"/>
    </row>
    <row r="87" spans="1:27" ht="40.15" customHeight="1" thickTop="1" thickBot="1">
      <c r="A87" s="27">
        <v>10.4</v>
      </c>
      <c r="B87" s="28" t="s">
        <v>105</v>
      </c>
      <c r="C87" s="29" t="s">
        <v>36</v>
      </c>
      <c r="D87" s="54">
        <v>7</v>
      </c>
      <c r="E87" s="54">
        <v>7</v>
      </c>
      <c r="F87" s="54">
        <v>7</v>
      </c>
      <c r="G87" s="54">
        <v>7</v>
      </c>
      <c r="H87" s="54">
        <v>7</v>
      </c>
      <c r="I87" s="54">
        <v>7</v>
      </c>
      <c r="J87" s="54">
        <v>7</v>
      </c>
      <c r="K87" s="54">
        <v>6</v>
      </c>
      <c r="L87" s="54">
        <v>6</v>
      </c>
      <c r="M87" s="54">
        <v>9</v>
      </c>
      <c r="N87" s="54">
        <v>10</v>
      </c>
      <c r="O87" s="54">
        <v>33</v>
      </c>
      <c r="P87" s="54">
        <v>8</v>
      </c>
      <c r="Q87" s="54">
        <v>7.4160000000000004</v>
      </c>
      <c r="R87" s="54">
        <v>6</v>
      </c>
      <c r="S87" s="54">
        <v>6</v>
      </c>
      <c r="T87" s="54">
        <v>0</v>
      </c>
      <c r="U87" s="54">
        <v>0</v>
      </c>
      <c r="V87" s="54">
        <v>0</v>
      </c>
      <c r="W87" s="54">
        <v>0</v>
      </c>
      <c r="X87" s="54">
        <v>4.0235100000000001E-3</v>
      </c>
      <c r="Y87" s="54">
        <v>8.5330300000000005E-3</v>
      </c>
      <c r="Z87" s="54">
        <v>8.0673399999999992E-3</v>
      </c>
    </row>
    <row r="88" spans="1:27" ht="13.5" thickTop="1"/>
    <row r="89" spans="1:27" ht="15.75">
      <c r="B89" s="47" t="s">
        <v>32</v>
      </c>
    </row>
    <row r="90" spans="1:27">
      <c r="C90" s="68"/>
      <c r="D90" s="68"/>
      <c r="F90" s="68"/>
    </row>
    <row r="97" spans="5:5">
      <c r="E97" s="68"/>
    </row>
  </sheetData>
  <mergeCells count="2">
    <mergeCell ref="A13:Z13"/>
    <mergeCell ref="A38:Z38"/>
  </mergeCells>
  <pageMargins left="0.78740157480314965" right="0.19685039370078741" top="1.1811023622047245" bottom="0.98425196850393704" header="0" footer="0"/>
  <pageSetup paperSize="5" scale="60" orientation="portrait" horizontalDpi="4294967295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Extrac-prod Sin Zona Franca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Boscana Goires Mariana Renee</dc:creator>
  <cp:lastModifiedBy>Boscana Goires Mariana Renee</cp:lastModifiedBy>
  <dcterms:created xsi:type="dcterms:W3CDTF">2023-06-21T13:25:15Z</dcterms:created>
  <dcterms:modified xsi:type="dcterms:W3CDTF">2023-06-21T13:25:47Z</dcterms:modified>
</cp:coreProperties>
</file>