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NA BOSCANA\Desktop\boletin\PASAR A SERVIDOR\planillas para web\"/>
    </mc:Choice>
  </mc:AlternateContent>
  <bookViews>
    <workbookView xWindow="0" yWindow="0" windowWidth="19200" windowHeight="6792"/>
  </bookViews>
  <sheets>
    <sheet name="IMPORT VALOR  Sin Z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4" i="1" l="1"/>
  <c r="X84" i="1"/>
  <c r="X92" i="1" s="1"/>
  <c r="W84" i="1"/>
  <c r="W92" i="1" s="1"/>
  <c r="V84" i="1"/>
  <c r="U84" i="1"/>
  <c r="T84" i="1"/>
  <c r="T92" i="1" s="1"/>
  <c r="S84" i="1"/>
  <c r="S92" i="1" s="1"/>
  <c r="S95" i="1" s="1"/>
  <c r="R84" i="1"/>
  <c r="Q84" i="1"/>
  <c r="P84" i="1"/>
  <c r="P92" i="1" s="1"/>
  <c r="O84" i="1"/>
  <c r="O92" i="1" s="1"/>
  <c r="N84" i="1"/>
  <c r="M84" i="1"/>
  <c r="L84" i="1"/>
  <c r="L92" i="1" s="1"/>
  <c r="K84" i="1"/>
  <c r="K92" i="1" s="1"/>
  <c r="K95" i="1" s="1"/>
  <c r="J84" i="1"/>
  <c r="I84" i="1"/>
  <c r="H84" i="1"/>
  <c r="H92" i="1" s="1"/>
  <c r="G84" i="1"/>
  <c r="G92" i="1" s="1"/>
  <c r="F84" i="1"/>
  <c r="E84" i="1"/>
  <c r="D84" i="1"/>
  <c r="D92" i="1" s="1"/>
  <c r="C84" i="1"/>
  <c r="C92" i="1" s="1"/>
  <c r="C95" i="1" s="1"/>
  <c r="Y82" i="1"/>
  <c r="R78" i="1"/>
  <c r="Y76" i="1"/>
  <c r="Y75" i="1" s="1"/>
  <c r="Y92" i="1" s="1"/>
  <c r="X76" i="1"/>
  <c r="W76" i="1"/>
  <c r="V76" i="1"/>
  <c r="V75" i="1" s="1"/>
  <c r="V92" i="1" s="1"/>
  <c r="U76" i="1"/>
  <c r="U75" i="1" s="1"/>
  <c r="U92" i="1" s="1"/>
  <c r="T76" i="1"/>
  <c r="S76" i="1"/>
  <c r="R76" i="1"/>
  <c r="R75" i="1" s="1"/>
  <c r="R92" i="1" s="1"/>
  <c r="Q76" i="1"/>
  <c r="Q75" i="1" s="1"/>
  <c r="Q92" i="1" s="1"/>
  <c r="P76" i="1"/>
  <c r="O76" i="1"/>
  <c r="N76" i="1"/>
  <c r="N75" i="1" s="1"/>
  <c r="N92" i="1" s="1"/>
  <c r="M76" i="1"/>
  <c r="M75" i="1" s="1"/>
  <c r="M92" i="1" s="1"/>
  <c r="L76" i="1"/>
  <c r="K76" i="1"/>
  <c r="J76" i="1"/>
  <c r="J75" i="1" s="1"/>
  <c r="J92" i="1" s="1"/>
  <c r="I76" i="1"/>
  <c r="I75" i="1" s="1"/>
  <c r="I92" i="1" s="1"/>
  <c r="H76" i="1"/>
  <c r="G76" i="1"/>
  <c r="F76" i="1"/>
  <c r="F75" i="1" s="1"/>
  <c r="F92" i="1" s="1"/>
  <c r="E76" i="1"/>
  <c r="E75" i="1" s="1"/>
  <c r="E92" i="1" s="1"/>
  <c r="D76" i="1"/>
  <c r="C76" i="1"/>
  <c r="X75" i="1"/>
  <c r="W75" i="1"/>
  <c r="T75" i="1"/>
  <c r="S75" i="1"/>
  <c r="P75" i="1"/>
  <c r="O75" i="1"/>
  <c r="L75" i="1"/>
  <c r="K75" i="1"/>
  <c r="H75" i="1"/>
  <c r="G75" i="1"/>
  <c r="D75" i="1"/>
  <c r="C75" i="1"/>
  <c r="Y63" i="1"/>
  <c r="X63" i="1"/>
  <c r="W63" i="1"/>
  <c r="V63" i="1"/>
  <c r="U63" i="1"/>
  <c r="T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O61" i="1"/>
  <c r="O57" i="1" s="1"/>
  <c r="O56" i="1" s="1"/>
  <c r="O69" i="1" s="1"/>
  <c r="Y57" i="1"/>
  <c r="Y56" i="1" s="1"/>
  <c r="Y69" i="1" s="1"/>
  <c r="X57" i="1"/>
  <c r="W57" i="1"/>
  <c r="V57" i="1"/>
  <c r="V56" i="1" s="1"/>
  <c r="U57" i="1"/>
  <c r="U56" i="1" s="1"/>
  <c r="U69" i="1" s="1"/>
  <c r="T57" i="1"/>
  <c r="R57" i="1"/>
  <c r="Q57" i="1"/>
  <c r="Q56" i="1" s="1"/>
  <c r="P57" i="1"/>
  <c r="P56" i="1" s="1"/>
  <c r="P69" i="1" s="1"/>
  <c r="N57" i="1"/>
  <c r="M57" i="1"/>
  <c r="M56" i="1" s="1"/>
  <c r="L57" i="1"/>
  <c r="L56" i="1" s="1"/>
  <c r="K57" i="1"/>
  <c r="J57" i="1"/>
  <c r="I57" i="1"/>
  <c r="I56" i="1" s="1"/>
  <c r="H57" i="1"/>
  <c r="H56" i="1" s="1"/>
  <c r="H69" i="1" s="1"/>
  <c r="G57" i="1"/>
  <c r="F57" i="1"/>
  <c r="E57" i="1"/>
  <c r="E56" i="1" s="1"/>
  <c r="D57" i="1"/>
  <c r="D56" i="1" s="1"/>
  <c r="D69" i="1" s="1"/>
  <c r="C57" i="1"/>
  <c r="X56" i="1"/>
  <c r="W56" i="1"/>
  <c r="T56" i="1"/>
  <c r="R56" i="1"/>
  <c r="R69" i="1" s="1"/>
  <c r="N56" i="1"/>
  <c r="K56" i="1"/>
  <c r="J56" i="1"/>
  <c r="J69" i="1" s="1"/>
  <c r="G56" i="1"/>
  <c r="F56" i="1"/>
  <c r="C56" i="1"/>
  <c r="Y52" i="1"/>
  <c r="X52" i="1"/>
  <c r="W52" i="1"/>
  <c r="R52" i="1"/>
  <c r="Q52" i="1"/>
  <c r="P52" i="1"/>
  <c r="O52" i="1"/>
  <c r="N52" i="1"/>
  <c r="M52" i="1"/>
  <c r="L52" i="1"/>
  <c r="U48" i="1"/>
  <c r="Y46" i="1"/>
  <c r="Y43" i="1" s="1"/>
  <c r="X46" i="1"/>
  <c r="X43" i="1" s="1"/>
  <c r="W46" i="1"/>
  <c r="V46" i="1"/>
  <c r="U46" i="1"/>
  <c r="U43" i="1" s="1"/>
  <c r="T46" i="1"/>
  <c r="T43" i="1" s="1"/>
  <c r="S46" i="1"/>
  <c r="R46" i="1"/>
  <c r="Q46" i="1"/>
  <c r="Q43" i="1" s="1"/>
  <c r="P46" i="1"/>
  <c r="P43" i="1" s="1"/>
  <c r="O46" i="1"/>
  <c r="N46" i="1"/>
  <c r="M46" i="1"/>
  <c r="L46" i="1"/>
  <c r="L43" i="1" s="1"/>
  <c r="W43" i="1"/>
  <c r="V43" i="1"/>
  <c r="S43" i="1"/>
  <c r="R43" i="1"/>
  <c r="O43" i="1"/>
  <c r="N43" i="1"/>
  <c r="Y39" i="1"/>
  <c r="X39" i="1"/>
  <c r="W39" i="1"/>
  <c r="V39" i="1"/>
  <c r="U39" i="1"/>
  <c r="T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X37" i="1"/>
  <c r="W37" i="1"/>
  <c r="V37" i="1"/>
  <c r="U37" i="1"/>
  <c r="T37" i="1"/>
  <c r="R37" i="1"/>
  <c r="O37" i="1"/>
  <c r="R36" i="1"/>
  <c r="Q35" i="1"/>
  <c r="Q33" i="1" s="1"/>
  <c r="Y33" i="1"/>
  <c r="X33" i="1"/>
  <c r="W33" i="1"/>
  <c r="V33" i="1"/>
  <c r="U33" i="1"/>
  <c r="T33" i="1"/>
  <c r="R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R31" i="1"/>
  <c r="Q31" i="1"/>
  <c r="Y29" i="1"/>
  <c r="X29" i="1"/>
  <c r="W29" i="1"/>
  <c r="W28" i="1" s="1"/>
  <c r="V29" i="1"/>
  <c r="V28" i="1" s="1"/>
  <c r="U29" i="1"/>
  <c r="T29" i="1"/>
  <c r="R29" i="1"/>
  <c r="R28" i="1" s="1"/>
  <c r="Q29" i="1"/>
  <c r="P29" i="1"/>
  <c r="O29" i="1"/>
  <c r="N29" i="1"/>
  <c r="N28" i="1" s="1"/>
  <c r="M29" i="1"/>
  <c r="M28" i="1" s="1"/>
  <c r="L29" i="1"/>
  <c r="K29" i="1"/>
  <c r="J29" i="1"/>
  <c r="J28" i="1" s="1"/>
  <c r="I29" i="1"/>
  <c r="I28" i="1" s="1"/>
  <c r="H29" i="1"/>
  <c r="G29" i="1"/>
  <c r="F29" i="1"/>
  <c r="F28" i="1" s="1"/>
  <c r="E29" i="1"/>
  <c r="E28" i="1" s="1"/>
  <c r="D29" i="1"/>
  <c r="C29" i="1"/>
  <c r="Y28" i="1"/>
  <c r="X28" i="1"/>
  <c r="U28" i="1"/>
  <c r="T28" i="1"/>
  <c r="P28" i="1"/>
  <c r="O28" i="1"/>
  <c r="L28" i="1"/>
  <c r="K28" i="1"/>
  <c r="K69" i="1" s="1"/>
  <c r="H28" i="1"/>
  <c r="G28" i="1"/>
  <c r="G69" i="1" s="1"/>
  <c r="D28" i="1"/>
  <c r="C28" i="1"/>
  <c r="C69" i="1" s="1"/>
  <c r="R26" i="1"/>
  <c r="Y24" i="1"/>
  <c r="X24" i="1"/>
  <c r="W24" i="1"/>
  <c r="V24" i="1"/>
  <c r="U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Y15" i="1"/>
  <c r="X15" i="1"/>
  <c r="X13" i="1" s="1"/>
  <c r="W15" i="1"/>
  <c r="W13" i="1" s="1"/>
  <c r="V15" i="1"/>
  <c r="U15" i="1"/>
  <c r="T15" i="1"/>
  <c r="T13" i="1" s="1"/>
  <c r="S15" i="1"/>
  <c r="S13" i="1" s="1"/>
  <c r="S69" i="1" s="1"/>
  <c r="R15" i="1"/>
  <c r="Q15" i="1"/>
  <c r="P15" i="1"/>
  <c r="O15" i="1"/>
  <c r="O13" i="1" s="1"/>
  <c r="N15" i="1"/>
  <c r="M15" i="1"/>
  <c r="L15" i="1"/>
  <c r="K15" i="1"/>
  <c r="J15" i="1"/>
  <c r="I15" i="1"/>
  <c r="H15" i="1"/>
  <c r="G15" i="1"/>
  <c r="F15" i="1"/>
  <c r="E15" i="1"/>
  <c r="D15" i="1"/>
  <c r="C15" i="1"/>
  <c r="Y13" i="1"/>
  <c r="V13" i="1"/>
  <c r="U13" i="1"/>
  <c r="R13" i="1"/>
  <c r="Q13" i="1"/>
  <c r="L13" i="1"/>
  <c r="L69" i="1" l="1"/>
  <c r="V69" i="1"/>
  <c r="G95" i="1"/>
  <c r="O95" i="1"/>
  <c r="Q28" i="1"/>
  <c r="Q69" i="1" s="1"/>
  <c r="Q95" i="1" s="1"/>
  <c r="T69" i="1"/>
  <c r="T95" i="1" s="1"/>
  <c r="I69" i="1"/>
  <c r="H95" i="1"/>
  <c r="W69" i="1"/>
  <c r="W95" i="1" s="1"/>
  <c r="E69" i="1"/>
  <c r="E95" i="1" s="1"/>
  <c r="M69" i="1"/>
  <c r="M95" i="1" s="1"/>
  <c r="I95" i="1"/>
  <c r="U95" i="1"/>
  <c r="Y95" i="1"/>
  <c r="D95" i="1"/>
  <c r="L95" i="1"/>
  <c r="P95" i="1"/>
  <c r="X95" i="1"/>
  <c r="F69" i="1"/>
  <c r="N69" i="1"/>
  <c r="N95" i="1" s="1"/>
  <c r="X69" i="1"/>
  <c r="F95" i="1"/>
  <c r="J95" i="1"/>
  <c r="R95" i="1"/>
  <c r="V95" i="1"/>
</calcChain>
</file>

<file path=xl/sharedStrings.xml><?xml version="1.0" encoding="utf-8"?>
<sst xmlns="http://schemas.openxmlformats.org/spreadsheetml/2006/main" count="136" uniqueCount="109">
  <si>
    <r>
      <t>IMPORTACIONES (VALOR FOB Miles de U$S  SIN ZONAS FRANCAS) /</t>
    </r>
    <r>
      <rPr>
        <b/>
        <sz val="18"/>
        <color theme="1"/>
        <rFont val="Calibri"/>
        <family val="2"/>
        <scheme val="minor"/>
      </rPr>
      <t xml:space="preserve"> IMPORTS (WITHOUT FREE ZONES VOLUME VALUE U$S Mill. FOB)</t>
    </r>
  </si>
  <si>
    <t>Código / Code</t>
  </si>
  <si>
    <t>Producto / Product</t>
  </si>
  <si>
    <r>
      <t xml:space="preserve">MADERA EN ROLLO / </t>
    </r>
    <r>
      <rPr>
        <b/>
        <sz val="12"/>
        <color theme="1"/>
        <rFont val="Calibri"/>
        <family val="2"/>
        <scheme val="minor"/>
      </rPr>
      <t>ROUNDWOOD</t>
    </r>
  </si>
  <si>
    <r>
      <t xml:space="preserve">COMBUSTIBLE DE MADERA, INCLUIDA LA MADERA PARA PRODUCIR CARBÓN VEGETAL / </t>
    </r>
    <r>
      <rPr>
        <b/>
        <sz val="12"/>
        <color theme="1"/>
        <rFont val="Calibri"/>
        <family val="2"/>
        <scheme val="minor"/>
      </rPr>
      <t>WOOD FUEL (INCLUDING WOOD FOR CHARCOAL)</t>
    </r>
  </si>
  <si>
    <r>
      <t xml:space="preserve">MADERA EN ROLLO INDUSTRIAL (MADERA EN BRUTO) / </t>
    </r>
    <r>
      <rPr>
        <b/>
        <sz val="12"/>
        <color theme="1"/>
        <rFont val="Calibri"/>
        <family val="2"/>
        <scheme val="minor"/>
      </rPr>
      <t>INDUSTRIAL ROUNDWOOD</t>
    </r>
  </si>
  <si>
    <t>1.2.C</t>
  </si>
  <si>
    <r>
      <t xml:space="preserve">Coníferas / </t>
    </r>
    <r>
      <rPr>
        <b/>
        <sz val="12"/>
        <color theme="1"/>
        <rFont val="Calibri"/>
        <family val="2"/>
        <scheme val="minor"/>
      </rPr>
      <t>Coniferous</t>
    </r>
  </si>
  <si>
    <t>1.2.NC</t>
  </si>
  <si>
    <r>
      <t xml:space="preserve">No coníferas / </t>
    </r>
    <r>
      <rPr>
        <b/>
        <sz val="12"/>
        <color theme="1"/>
        <rFont val="Calibri"/>
        <family val="2"/>
        <scheme val="minor"/>
      </rPr>
      <t>Non-Coniferous</t>
    </r>
  </si>
  <si>
    <t xml:space="preserve">      1.2.NC.T</t>
  </si>
  <si>
    <r>
      <t xml:space="preserve">     Tropical / </t>
    </r>
    <r>
      <rPr>
        <b/>
        <sz val="12"/>
        <color theme="1"/>
        <rFont val="Calibri"/>
        <family val="2"/>
        <scheme val="minor"/>
      </rPr>
      <t>Tropical</t>
    </r>
  </si>
  <si>
    <r>
      <t xml:space="preserve">CARBÓN VEGETAL / </t>
    </r>
    <r>
      <rPr>
        <b/>
        <sz val="12"/>
        <rFont val="Calibri"/>
        <family val="2"/>
        <scheme val="minor"/>
      </rPr>
      <t>WOOD</t>
    </r>
    <r>
      <rPr>
        <b/>
        <sz val="12"/>
        <color theme="3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CHARCOAL</t>
    </r>
  </si>
  <si>
    <t>3</t>
  </si>
  <si>
    <r>
      <t>ASTILLAS, PARTÍCULAS (CHIPS) Y RESIDUOS DE MADERA /</t>
    </r>
    <r>
      <rPr>
        <b/>
        <sz val="12"/>
        <rFont val="Calibri"/>
        <family val="2"/>
        <scheme val="minor"/>
      </rPr>
      <t xml:space="preserve"> WOOD CHIPS, PARTICLES AND RESIDUES</t>
    </r>
  </si>
  <si>
    <t>3,1</t>
  </si>
  <si>
    <r>
      <t xml:space="preserve">ASTILLAS Y PARTÍCULAS (CHIPS) / </t>
    </r>
    <r>
      <rPr>
        <b/>
        <sz val="12"/>
        <rFont val="Calibri"/>
        <family val="2"/>
        <scheme val="minor"/>
      </rPr>
      <t>WOOD CHIPS AND PARTICLES</t>
    </r>
  </si>
  <si>
    <t>3,2</t>
  </si>
  <si>
    <r>
      <t xml:space="preserve">RESIDUOS DE MADERA / </t>
    </r>
    <r>
      <rPr>
        <b/>
        <sz val="12"/>
        <rFont val="Calibri"/>
        <family val="2"/>
        <scheme val="minor"/>
      </rPr>
      <t>WOOD RESIDUES</t>
    </r>
  </si>
  <si>
    <t>4</t>
  </si>
  <si>
    <r>
      <t xml:space="preserve">PELLETS DE MADERA / </t>
    </r>
    <r>
      <rPr>
        <b/>
        <sz val="12"/>
        <rFont val="Calibri"/>
        <family val="2"/>
        <scheme val="minor"/>
      </rPr>
      <t>WOOD</t>
    </r>
    <r>
      <rPr>
        <b/>
        <sz val="12"/>
        <color theme="3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PELLETS </t>
    </r>
  </si>
  <si>
    <t xml:space="preserve"> s/d</t>
  </si>
  <si>
    <r>
      <t xml:space="preserve">MADERA ASERRADA / </t>
    </r>
    <r>
      <rPr>
        <b/>
        <sz val="12"/>
        <rFont val="Calibri"/>
        <family val="2"/>
        <scheme val="minor"/>
      </rPr>
      <t>SAWNWOOD</t>
    </r>
  </si>
  <si>
    <t>5.C</t>
  </si>
  <si>
    <t>5.NC</t>
  </si>
  <si>
    <t xml:space="preserve">       5.NC.T</t>
  </si>
  <si>
    <r>
      <t xml:space="preserve">TABLEROS DE MADERA Y HOJAS DE CHAPA / WOOD-BASED </t>
    </r>
    <r>
      <rPr>
        <b/>
        <sz val="12"/>
        <rFont val="Calibri"/>
        <family val="2"/>
        <scheme val="minor"/>
      </rPr>
      <t>PANELS AND VENEERS</t>
    </r>
  </si>
  <si>
    <r>
      <t xml:space="preserve">HOJAS DE CHAPA / </t>
    </r>
    <r>
      <rPr>
        <b/>
        <sz val="12"/>
        <rFont val="Calibri"/>
        <family val="2"/>
        <scheme val="minor"/>
      </rPr>
      <t>VENEER SHEETS</t>
    </r>
  </si>
  <si>
    <t>6.1.C</t>
  </si>
  <si>
    <t>6.1.NC</t>
  </si>
  <si>
    <t xml:space="preserve">      6.1.NC.T</t>
  </si>
  <si>
    <r>
      <t>MADERA TERCIADA /</t>
    </r>
    <r>
      <rPr>
        <b/>
        <sz val="12"/>
        <rFont val="Calibri"/>
        <family val="2"/>
        <scheme val="minor"/>
      </rPr>
      <t xml:space="preserve"> PLYWOOD</t>
    </r>
  </si>
  <si>
    <t>6.2.C</t>
  </si>
  <si>
    <t>6.2.NC</t>
  </si>
  <si>
    <t xml:space="preserve">      6.2.NC.T</t>
  </si>
  <si>
    <r>
      <t xml:space="preserve">TABLEROS DE PARTÍCULAS (incluidos los TPO) / </t>
    </r>
    <r>
      <rPr>
        <b/>
        <sz val="12"/>
        <rFont val="Calibri"/>
        <family val="2"/>
        <scheme val="minor"/>
      </rPr>
      <t xml:space="preserve">PARTICLEBOARDS INC. ORIENTED STRANDBOARD (OSB) </t>
    </r>
  </si>
  <si>
    <t>6.3.1</t>
  </si>
  <si>
    <r>
      <t xml:space="preserve"> TPO / </t>
    </r>
    <r>
      <rPr>
        <b/>
        <sz val="12"/>
        <rFont val="Calibri"/>
        <family val="2"/>
        <scheme val="minor"/>
      </rPr>
      <t xml:space="preserve">ORIENTED STRANDBOARD (OSB) </t>
    </r>
  </si>
  <si>
    <r>
      <t xml:space="preserve">TABLEROS DE FIBRA / </t>
    </r>
    <r>
      <rPr>
        <b/>
        <sz val="12"/>
        <rFont val="Calibri"/>
        <family val="2"/>
        <scheme val="minor"/>
      </rPr>
      <t>FIBERBOARDS</t>
    </r>
  </si>
  <si>
    <t>6.4.1</t>
  </si>
  <si>
    <r>
      <t>DUROS /</t>
    </r>
    <r>
      <rPr>
        <b/>
        <sz val="12"/>
        <color theme="6" tint="-0.499984740745262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HARDBOARD</t>
    </r>
  </si>
  <si>
    <t>6.4.2</t>
  </si>
  <si>
    <r>
      <t>MDF (DENSIDAD MEDIA) /</t>
    </r>
    <r>
      <rPr>
        <b/>
        <sz val="12"/>
        <color theme="6" tint="-0.499984740745262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MEDIUM DENSITY FIBREBOARD</t>
    </r>
  </si>
  <si>
    <t>6.4.3</t>
  </si>
  <si>
    <r>
      <t xml:space="preserve">AISLANTES / </t>
    </r>
    <r>
      <rPr>
        <b/>
        <sz val="12"/>
        <rFont val="Calibri"/>
        <family val="2"/>
        <scheme val="minor"/>
      </rPr>
      <t>INSULATION</t>
    </r>
  </si>
  <si>
    <r>
      <t xml:space="preserve">PULPA DE MADERA / </t>
    </r>
    <r>
      <rPr>
        <b/>
        <sz val="12"/>
        <rFont val="Calibri"/>
        <family val="2"/>
        <scheme val="minor"/>
      </rPr>
      <t>WOOD PULP</t>
    </r>
  </si>
  <si>
    <r>
      <t xml:space="preserve">MECÁNICA / </t>
    </r>
    <r>
      <rPr>
        <b/>
        <sz val="12"/>
        <rFont val="Calibri"/>
        <family val="2"/>
        <scheme val="minor"/>
      </rPr>
      <t>MECHANICAL WOOD PULP</t>
    </r>
  </si>
  <si>
    <r>
      <t xml:space="preserve">SEMIQUÍMICA / </t>
    </r>
    <r>
      <rPr>
        <b/>
        <sz val="12"/>
        <rFont val="Calibri"/>
        <family val="2"/>
        <scheme val="minor"/>
      </rPr>
      <t>SEMI-CHEMICAL WOOD PULP</t>
    </r>
  </si>
  <si>
    <r>
      <t xml:space="preserve">QUÍMICA / </t>
    </r>
    <r>
      <rPr>
        <b/>
        <sz val="12"/>
        <rFont val="Calibri"/>
        <family val="2"/>
        <scheme val="minor"/>
      </rPr>
      <t>CHEMICAL WOOD PULP</t>
    </r>
  </si>
  <si>
    <t>7.3.1</t>
  </si>
  <si>
    <r>
      <t xml:space="preserve">AL SULFATO SIN BLANQUEAR / </t>
    </r>
    <r>
      <rPr>
        <b/>
        <sz val="12"/>
        <color theme="1"/>
        <rFont val="Calibri"/>
        <family val="2"/>
        <scheme val="minor"/>
      </rPr>
      <t>SULPHATE UNBLEACHED PULP</t>
    </r>
  </si>
  <si>
    <t>7.3.2</t>
  </si>
  <si>
    <r>
      <t>AL SULFATO BLANQUEADA /</t>
    </r>
    <r>
      <rPr>
        <b/>
        <sz val="12"/>
        <color theme="1"/>
        <rFont val="Calibri"/>
        <family val="2"/>
        <scheme val="minor"/>
      </rPr>
      <t xml:space="preserve"> SULPHATE BLEACHED PULP</t>
    </r>
  </si>
  <si>
    <t>7.3.3</t>
  </si>
  <si>
    <r>
      <t>AL SULFITO SIN BLANQUEAR /</t>
    </r>
    <r>
      <rPr>
        <b/>
        <sz val="12"/>
        <color theme="6" tint="-0.499984740745262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SULPHITE UNBLEACHED PULP</t>
    </r>
  </si>
  <si>
    <t>7.3.4</t>
  </si>
  <si>
    <r>
      <t xml:space="preserve">AL SULFITO BLANQUEADA / </t>
    </r>
    <r>
      <rPr>
        <b/>
        <sz val="12"/>
        <color theme="1"/>
        <rFont val="Calibri"/>
        <family val="2"/>
        <scheme val="minor"/>
      </rPr>
      <t>SULPHITE BLEACHED PULP</t>
    </r>
  </si>
  <si>
    <r>
      <t xml:space="preserve">SOLUBLE / </t>
    </r>
    <r>
      <rPr>
        <b/>
        <sz val="12"/>
        <rFont val="Calibri"/>
        <family val="2"/>
        <scheme val="minor"/>
      </rPr>
      <t>DISSOLVING GRADES</t>
    </r>
  </si>
  <si>
    <r>
      <t>OTROS TIPOS DE PULPA /</t>
    </r>
    <r>
      <rPr>
        <b/>
        <sz val="12"/>
        <rFont val="Calibri"/>
        <family val="2"/>
        <scheme val="minor"/>
      </rPr>
      <t xml:space="preserve"> OTHER PULP</t>
    </r>
  </si>
  <si>
    <r>
      <t xml:space="preserve">PULPA DE OTRAS FIBRAS DISTINTAS DE LA MADERA / </t>
    </r>
    <r>
      <rPr>
        <b/>
        <sz val="12"/>
        <rFont val="Calibri"/>
        <family val="2"/>
        <scheme val="minor"/>
      </rPr>
      <t>PULP FROM FIBRES OTHER THAN WOOD</t>
    </r>
  </si>
  <si>
    <r>
      <t xml:space="preserve">PULPA DE FIBRA RECUPERADA / </t>
    </r>
    <r>
      <rPr>
        <b/>
        <sz val="12"/>
        <rFont val="Calibri"/>
        <family val="2"/>
        <scheme val="minor"/>
      </rPr>
      <t>RECOVERED FIBER PULP</t>
    </r>
  </si>
  <si>
    <r>
      <t xml:space="preserve">PAPEL RECUPERADO / </t>
    </r>
    <r>
      <rPr>
        <b/>
        <sz val="12"/>
        <rFont val="Calibri"/>
        <family val="2"/>
        <scheme val="minor"/>
      </rPr>
      <t>RECOVERED PAPER</t>
    </r>
  </si>
  <si>
    <r>
      <t xml:space="preserve">PAPEL Y CARTÓN / </t>
    </r>
    <r>
      <rPr>
        <b/>
        <sz val="12"/>
        <rFont val="Calibri"/>
        <family val="2"/>
        <scheme val="minor"/>
      </rPr>
      <t>PAPER AND PAPERBOARD</t>
    </r>
  </si>
  <si>
    <r>
      <t>PAPEL CON FINES GRÁFICOS/</t>
    </r>
    <r>
      <rPr>
        <b/>
        <sz val="12"/>
        <rFont val="Calibri"/>
        <family val="2"/>
        <scheme val="minor"/>
      </rPr>
      <t xml:space="preserve"> GRAPHIC PAPER</t>
    </r>
  </si>
  <si>
    <t>10.1.1</t>
  </si>
  <si>
    <r>
      <t xml:space="preserve">PAPEL PARA PERIÓDICOS / </t>
    </r>
    <r>
      <rPr>
        <b/>
        <sz val="12"/>
        <color theme="1"/>
        <rFont val="Calibri"/>
        <family val="2"/>
        <scheme val="minor"/>
      </rPr>
      <t>NEWSPRINT</t>
    </r>
  </si>
  <si>
    <t>10.1.2</t>
  </si>
  <si>
    <r>
      <t>PAPEL MECÁNICO SIN ESTUCO /</t>
    </r>
    <r>
      <rPr>
        <b/>
        <sz val="12"/>
        <color theme="1"/>
        <rFont val="Calibri"/>
        <family val="2"/>
        <scheme val="minor"/>
      </rPr>
      <t xml:space="preserve"> UNCOATED MECHANICAL PAPER  </t>
    </r>
  </si>
  <si>
    <t>10.1.3</t>
  </si>
  <si>
    <r>
      <t>PAPEL SIN ESTUCO Y SIN MADERA /</t>
    </r>
    <r>
      <rPr>
        <b/>
        <sz val="12"/>
        <color theme="1"/>
        <rFont val="Calibri"/>
        <family val="2"/>
        <scheme val="minor"/>
      </rPr>
      <t xml:space="preserve"> UNCOATED WOODFREE PAPER</t>
    </r>
  </si>
  <si>
    <t>10.1.4</t>
  </si>
  <si>
    <r>
      <t xml:space="preserve">PAPEL ESTUCADO / </t>
    </r>
    <r>
      <rPr>
        <b/>
        <sz val="12"/>
        <color theme="1"/>
        <rFont val="Calibri"/>
        <family val="2"/>
        <scheme val="minor"/>
      </rPr>
      <t>COATED PAPER</t>
    </r>
  </si>
  <si>
    <r>
      <t xml:space="preserve">PAPEL DE USO DOMÉSTICO Y SANITARIO /  </t>
    </r>
    <r>
      <rPr>
        <b/>
        <sz val="12"/>
        <rFont val="Calibri"/>
        <family val="2"/>
        <scheme val="minor"/>
      </rPr>
      <t>HOUSEHOLD AND SANITARY PAPER</t>
    </r>
  </si>
  <si>
    <r>
      <t>MATERIAL PARA EMPAQUETAR /</t>
    </r>
    <r>
      <rPr>
        <b/>
        <sz val="12"/>
        <rFont val="Calibri"/>
        <family val="2"/>
        <scheme val="minor"/>
      </rPr>
      <t xml:space="preserve"> PACKAGING MATERIAL</t>
    </r>
  </si>
  <si>
    <t>10.3.1</t>
  </si>
  <si>
    <r>
      <t>MATERIAL DE ENVASAR /</t>
    </r>
    <r>
      <rPr>
        <b/>
        <sz val="12"/>
        <color theme="1"/>
        <rFont val="Calibri"/>
        <family val="2"/>
        <scheme val="minor"/>
      </rPr>
      <t>CASE PAPER</t>
    </r>
  </si>
  <si>
    <t>10.3.2</t>
  </si>
  <si>
    <r>
      <t xml:space="preserve">CARTÓN PARA CAJAS PLEGABLES / </t>
    </r>
    <r>
      <rPr>
        <b/>
        <sz val="12"/>
        <color theme="1"/>
        <rFont val="Calibri"/>
        <family val="2"/>
        <scheme val="minor"/>
      </rPr>
      <t>CARTONBOARD</t>
    </r>
  </si>
  <si>
    <t>10.3.3</t>
  </si>
  <si>
    <r>
      <t xml:space="preserve">PAPEL PARA ENVOLVER / </t>
    </r>
    <r>
      <rPr>
        <b/>
        <sz val="12"/>
        <color theme="1"/>
        <rFont val="Calibri"/>
        <family val="2"/>
        <scheme val="minor"/>
      </rPr>
      <t xml:space="preserve">WRAPPING PAPER </t>
    </r>
  </si>
  <si>
    <t>10.3.4</t>
  </si>
  <si>
    <r>
      <t xml:space="preserve">OTROS PAPELES, UTILIZADOS PRINCIPALMENTE PARA EMPAQUETAR / </t>
    </r>
    <r>
      <rPr>
        <b/>
        <sz val="12"/>
        <color theme="1"/>
        <rFont val="Calibri"/>
        <family val="2"/>
        <scheme val="minor"/>
      </rPr>
      <t xml:space="preserve">OTHER PAPERS, MAINLY FOR PACKAGING </t>
    </r>
  </si>
  <si>
    <r>
      <t xml:space="preserve">OTROS PAPELES Y CARTONES N.E.P. / </t>
    </r>
    <r>
      <rPr>
        <b/>
        <sz val="12"/>
        <rFont val="Calibri"/>
        <family val="2"/>
        <scheme val="minor"/>
      </rPr>
      <t>OTHER PAPER AND PAPERBOARD N.E.S. (NOT ELSEWHERE SPECIFIED)</t>
    </r>
  </si>
  <si>
    <t>SUBTOTAL</t>
  </si>
  <si>
    <t>Fuente: Dirección General Forestal - División Evaluación &amp; Información en base a BCU y Comercio Exterior Descartes Datamyne Latam</t>
  </si>
  <si>
    <r>
      <t xml:space="preserve">IMPORTACIONES DE PRODUCTOS SECUNDARIOS (VALOR FOB Miles de U$S  ) / </t>
    </r>
    <r>
      <rPr>
        <b/>
        <sz val="18"/>
        <rFont val="Calibri"/>
        <family val="2"/>
        <scheme val="minor"/>
      </rPr>
      <t xml:space="preserve">IMPORTS OF SECONDARY PRODUCTS (VOLUME VALUE U$S MILL FOB) </t>
    </r>
  </si>
  <si>
    <r>
      <t xml:space="preserve">Productos madereros secundarios / </t>
    </r>
    <r>
      <rPr>
        <b/>
        <sz val="12"/>
        <color theme="1"/>
        <rFont val="Calibri"/>
        <family val="2"/>
        <scheme val="minor"/>
      </rPr>
      <t>Secondary wood products</t>
    </r>
  </si>
  <si>
    <t>11.1</t>
  </si>
  <si>
    <r>
      <t xml:space="preserve">Madera aserrada elaborada / </t>
    </r>
    <r>
      <rPr>
        <b/>
        <sz val="12"/>
        <color theme="1"/>
        <rFont val="Calibri"/>
        <family val="2"/>
        <scheme val="minor"/>
      </rPr>
      <t>Further processed sawnwood</t>
    </r>
  </si>
  <si>
    <t>11.1.C</t>
  </si>
  <si>
    <t>11.1.NC</t>
  </si>
  <si>
    <t>11.1.NC.T</t>
  </si>
  <si>
    <t>11.2</t>
  </si>
  <si>
    <r>
      <t xml:space="preserve">Material de madera para empaquetar y embalar / </t>
    </r>
    <r>
      <rPr>
        <b/>
        <sz val="12"/>
        <rFont val="Calibri"/>
        <family val="2"/>
        <scheme val="minor"/>
      </rPr>
      <t>Wooden wrapping and packaging material</t>
    </r>
  </si>
  <si>
    <t>11.3</t>
  </si>
  <si>
    <r>
      <t xml:space="preserve">Obras y piezas de carpintería de madera para construcciones / </t>
    </r>
    <r>
      <rPr>
        <b/>
        <sz val="12"/>
        <color theme="1"/>
        <rFont val="Calibri"/>
        <family val="2"/>
        <scheme val="minor"/>
      </rPr>
      <t>Builder's joinery and carpentery of wood</t>
    </r>
  </si>
  <si>
    <t>11.4</t>
  </si>
  <si>
    <r>
      <t xml:space="preserve">Muebles de madera / </t>
    </r>
    <r>
      <rPr>
        <b/>
        <sz val="12"/>
        <color theme="1"/>
        <rFont val="Calibri"/>
        <family val="2"/>
        <scheme val="minor"/>
      </rPr>
      <t>Wooden furniture</t>
    </r>
  </si>
  <si>
    <t>11.5</t>
  </si>
  <si>
    <r>
      <t xml:space="preserve">Edificios prefabricados / </t>
    </r>
    <r>
      <rPr>
        <b/>
        <sz val="12"/>
        <color theme="1"/>
        <rFont val="Calibri"/>
        <family val="2"/>
        <scheme val="minor"/>
      </rPr>
      <t>Prefabricated buildings</t>
    </r>
  </si>
  <si>
    <r>
      <t xml:space="preserve">Productos papeleros secundarios / </t>
    </r>
    <r>
      <rPr>
        <b/>
        <sz val="12"/>
        <color theme="1"/>
        <rFont val="Calibri"/>
        <family val="2"/>
        <scheme val="minor"/>
      </rPr>
      <t>Secondary paper products</t>
    </r>
  </si>
  <si>
    <r>
      <t xml:space="preserve">Papel y cartón compuestos / </t>
    </r>
    <r>
      <rPr>
        <b/>
        <sz val="12"/>
        <color theme="1"/>
        <rFont val="Calibri"/>
        <family val="2"/>
        <scheme val="minor"/>
      </rPr>
      <t>Composite paper and paperboard</t>
    </r>
  </si>
  <si>
    <r>
      <t>Productos especiales de papel y pulpa estucados y recubiertos /</t>
    </r>
    <r>
      <rPr>
        <b/>
        <sz val="12"/>
        <color theme="1"/>
        <rFont val="Calibri"/>
        <family val="2"/>
        <scheme val="minor"/>
      </rPr>
      <t xml:space="preserve"> Special coated paper and pulp products</t>
    </r>
  </si>
  <si>
    <r>
      <t>Papel carbón y papel para copia / Carbon</t>
    </r>
    <r>
      <rPr>
        <b/>
        <sz val="12"/>
        <color theme="1"/>
        <rFont val="Calibri"/>
        <family val="2"/>
        <scheme val="minor"/>
      </rPr>
      <t xml:space="preserve"> paper and copying paper</t>
    </r>
  </si>
  <si>
    <r>
      <t xml:space="preserve">Papel de uso doméstico y sanitario / </t>
    </r>
    <r>
      <rPr>
        <b/>
        <sz val="12"/>
        <color theme="1"/>
        <rFont val="Calibri"/>
        <family val="2"/>
        <scheme val="minor"/>
      </rPr>
      <t>Household and sanitary paper</t>
    </r>
  </si>
  <si>
    <r>
      <t xml:space="preserve">Cajas de cartón, etc.  Para envasar / </t>
    </r>
    <r>
      <rPr>
        <b/>
        <sz val="12"/>
        <color theme="1"/>
        <rFont val="Calibri"/>
        <family val="2"/>
        <scheme val="minor"/>
      </rPr>
      <t>Cartonboard, boxes, etc. To pack</t>
    </r>
  </si>
  <si>
    <r>
      <t xml:space="preserve">Otros artículos de papel y cartón / </t>
    </r>
    <r>
      <rPr>
        <b/>
        <sz val="12"/>
        <color theme="1"/>
        <rFont val="Calibri"/>
        <family val="2"/>
        <scheme val="minor"/>
      </rPr>
      <t>Other articles of paper and paperboard</t>
    </r>
  </si>
  <si>
    <r>
      <t xml:space="preserve">Artículos impresos (Libros, Periodicos, etc) / </t>
    </r>
    <r>
      <rPr>
        <b/>
        <sz val="12"/>
        <color theme="1"/>
        <rFont val="Calibri"/>
        <family val="2"/>
        <scheme val="minor"/>
      </rPr>
      <t>Printed items (Books, Newspapers, etc.)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</si>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</sst>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3"/>
      <color theme="3"/>
      <name val="Calibri"/>
      <family val="2"/>
      <scheme val="minor"/>
    </font>
    <font>
      <b/>
      <sz val="12"/>
      <color indexed="48"/>
      <name val="Arial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color indexed="9"/>
      <name val="Univers"/>
      <family val="2"/>
    </font>
    <font>
      <b/>
      <i/>
      <u/>
      <sz val="28"/>
      <color theme="6" tint="-0.499984740745262"/>
      <name val="Calibri"/>
      <family val="2"/>
    </font>
    <font>
      <u/>
      <sz val="10"/>
      <name val="Arial"/>
      <family val="2"/>
    </font>
    <font>
      <sz val="18"/>
      <name val="Univers"/>
      <family val="2"/>
    </font>
    <font>
      <b/>
      <sz val="18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6"/>
      <name val="Arial"/>
      <family val="2"/>
    </font>
    <font>
      <b/>
      <sz val="14"/>
      <color theme="0"/>
      <name val="Calibri"/>
      <family val="2"/>
      <scheme val="minor"/>
    </font>
    <font>
      <sz val="1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11" fillId="3" borderId="1" xfId="1" applyFont="1" applyFill="1" applyAlignment="1" applyProtection="1">
      <alignment horizontal="center" vertical="center"/>
    </xf>
    <xf numFmtId="49" fontId="1" fillId="4" borderId="1" xfId="1" applyNumberFormat="1" applyFill="1" applyAlignment="1" applyProtection="1">
      <alignment horizontal="left" vertical="center"/>
    </xf>
    <xf numFmtId="0" fontId="12" fillId="4" borderId="1" xfId="1" applyFont="1" applyFill="1" applyAlignment="1" applyProtection="1">
      <alignment horizontal="left" vertical="center"/>
    </xf>
    <xf numFmtId="1" fontId="1" fillId="4" borderId="1" xfId="1" applyNumberFormat="1" applyFill="1" applyAlignment="1" applyProtection="1">
      <alignment horizontal="right" vertical="center"/>
      <protection locked="0"/>
    </xf>
    <xf numFmtId="1" fontId="1" fillId="4" borderId="1" xfId="1" applyNumberFormat="1" applyFill="1" applyAlignment="1" applyProtection="1">
      <alignment horizontal="right" vertical="center"/>
    </xf>
    <xf numFmtId="49" fontId="1" fillId="4" borderId="1" xfId="1" applyNumberFormat="1" applyFill="1" applyAlignment="1" applyProtection="1">
      <alignment horizontal="right" vertical="center"/>
    </xf>
    <xf numFmtId="0" fontId="1" fillId="4" borderId="1" xfId="1" applyFont="1" applyFill="1" applyAlignment="1" applyProtection="1">
      <alignment horizontal="right" vertical="center"/>
    </xf>
    <xf numFmtId="0" fontId="1" fillId="4" borderId="1" xfId="1" applyFill="1" applyAlignment="1" applyProtection="1">
      <alignment horizontal="right" vertical="center"/>
    </xf>
    <xf numFmtId="1" fontId="1" fillId="4" borderId="1" xfId="1" applyNumberFormat="1" applyFont="1" applyFill="1" applyAlignment="1" applyProtection="1">
      <alignment horizontal="right" vertical="center"/>
    </xf>
    <xf numFmtId="49" fontId="1" fillId="5" borderId="1" xfId="1" applyNumberFormat="1" applyFill="1" applyAlignment="1" applyProtection="1">
      <alignment horizontal="left" vertical="center"/>
      <protection locked="0"/>
    </xf>
    <xf numFmtId="0" fontId="12" fillId="5" borderId="1" xfId="1" applyFont="1" applyFill="1" applyAlignment="1" applyProtection="1">
      <alignment horizontal="left" vertical="center" wrapText="1" indent="1"/>
    </xf>
    <xf numFmtId="1" fontId="1" fillId="5" borderId="1" xfId="1" quotePrefix="1" applyNumberFormat="1" applyFill="1" applyAlignment="1" applyProtection="1">
      <alignment horizontal="right" vertical="center"/>
    </xf>
    <xf numFmtId="0" fontId="1" fillId="0" borderId="1" xfId="1" applyFill="1" applyAlignment="1" applyProtection="1">
      <alignment vertical="center"/>
    </xf>
    <xf numFmtId="0" fontId="12" fillId="0" borderId="1" xfId="1" applyFont="1" applyAlignment="1" applyProtection="1">
      <alignment horizontal="left" vertical="center" indent="2"/>
    </xf>
    <xf numFmtId="1" fontId="1" fillId="0" borderId="1" xfId="1" applyNumberFormat="1" applyAlignment="1">
      <alignment horizontal="right"/>
    </xf>
    <xf numFmtId="1" fontId="1" fillId="0" borderId="1" xfId="1" applyNumberFormat="1" applyFill="1" applyAlignment="1" applyProtection="1">
      <alignment horizontal="right" vertical="center"/>
      <protection locked="0"/>
    </xf>
    <xf numFmtId="1" fontId="1" fillId="0" borderId="1" xfId="1" applyNumberFormat="1" applyFill="1" applyAlignment="1">
      <alignment horizontal="right"/>
    </xf>
    <xf numFmtId="49" fontId="1" fillId="0" borderId="1" xfId="1" applyNumberFormat="1" applyFill="1" applyAlignment="1" applyProtection="1">
      <alignment horizontal="left" vertical="center"/>
    </xf>
    <xf numFmtId="1" fontId="1" fillId="6" borderId="1" xfId="1" applyNumberFormat="1" applyFill="1" applyAlignment="1" applyProtection="1">
      <alignment horizontal="right" vertical="center"/>
      <protection locked="0"/>
    </xf>
    <xf numFmtId="1" fontId="1" fillId="0" borderId="0" xfId="1" applyNumberFormat="1" applyFill="1" applyBorder="1" applyAlignment="1" applyProtection="1">
      <alignment horizontal="right" vertical="center"/>
      <protection locked="0"/>
    </xf>
    <xf numFmtId="0" fontId="12" fillId="0" borderId="1" xfId="1" applyFont="1" applyFill="1" applyAlignment="1" applyProtection="1">
      <alignment horizontal="left" vertical="center" indent="2"/>
    </xf>
    <xf numFmtId="0" fontId="16" fillId="0" borderId="0" xfId="0" applyFont="1"/>
    <xf numFmtId="0" fontId="12" fillId="0" borderId="1" xfId="1" applyFont="1" applyFill="1" applyAlignment="1" applyProtection="1">
      <alignment horizontal="left" vertical="center" wrapText="1" indent="2"/>
    </xf>
    <xf numFmtId="49" fontId="17" fillId="7" borderId="1" xfId="1" applyNumberFormat="1" applyFont="1" applyFill="1" applyAlignment="1" applyProtection="1">
      <alignment horizontal="left" vertical="center"/>
    </xf>
    <xf numFmtId="0" fontId="17" fillId="7" borderId="1" xfId="1" applyFont="1" applyFill="1" applyAlignment="1" applyProtection="1">
      <alignment horizontal="left" vertical="center"/>
    </xf>
    <xf numFmtId="1" fontId="17" fillId="7" borderId="1" xfId="1" applyNumberFormat="1" applyFont="1" applyFill="1" applyAlignment="1" applyProtection="1">
      <alignment horizontal="right" vertical="center"/>
    </xf>
    <xf numFmtId="1" fontId="18" fillId="0" borderId="0" xfId="0" applyNumberFormat="1" applyFont="1" applyFill="1"/>
    <xf numFmtId="1" fontId="18" fillId="0" borderId="0" xfId="0" applyNumberFormat="1" applyFont="1"/>
    <xf numFmtId="1" fontId="0" fillId="0" borderId="0" xfId="0" applyNumberFormat="1"/>
    <xf numFmtId="0" fontId="19" fillId="0" borderId="0" xfId="0" applyFont="1" applyBorder="1" applyAlignment="1" applyProtection="1">
      <alignment horizontal="left" vertical="center" indent="3"/>
    </xf>
    <xf numFmtId="1" fontId="12" fillId="4" borderId="1" xfId="1" applyNumberFormat="1" applyFont="1" applyFill="1" applyAlignment="1" applyProtection="1">
      <alignment horizontal="right" vertical="center"/>
    </xf>
    <xf numFmtId="1" fontId="1" fillId="5" borderId="1" xfId="1" applyNumberFormat="1" applyFill="1" applyAlignment="1" applyProtection="1">
      <alignment horizontal="right" vertical="center"/>
      <protection locked="0"/>
    </xf>
    <xf numFmtId="1" fontId="12" fillId="5" borderId="1" xfId="1" applyNumberFormat="1" applyFont="1" applyFill="1" applyAlignment="1" applyProtection="1">
      <alignment horizontal="right" vertical="center" wrapText="1"/>
    </xf>
    <xf numFmtId="1" fontId="1" fillId="0" borderId="1" xfId="1" applyNumberFormat="1" applyFill="1" applyAlignment="1" applyProtection="1">
      <alignment horizontal="right" vertical="center"/>
    </xf>
    <xf numFmtId="1" fontId="12" fillId="0" borderId="1" xfId="1" applyNumberFormat="1" applyFont="1" applyFill="1" applyAlignment="1" applyProtection="1">
      <alignment horizontal="right" vertical="center"/>
    </xf>
    <xf numFmtId="1" fontId="12" fillId="5" borderId="1" xfId="1" applyNumberFormat="1" applyFont="1" applyFill="1" applyAlignment="1" applyProtection="1">
      <alignment horizontal="right" vertical="center"/>
      <protection locked="0"/>
    </xf>
    <xf numFmtId="1" fontId="17" fillId="7" borderId="1" xfId="1" applyNumberFormat="1" applyFont="1" applyFill="1" applyAlignment="1" applyProtection="1">
      <alignment horizontal="left" vertical="center"/>
    </xf>
  </cellXfs>
  <cellStyles count="2">
    <cellStyle name="Normal" xfId="0" builtinId="0"/>
    <cellStyle name="Título 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12</xdr:col>
      <xdr:colOff>130970</xdr:colOff>
      <xdr:row>7</xdr:row>
      <xdr:rowOff>164387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773"/>
        <a:stretch/>
      </xdr:blipFill>
      <xdr:spPr bwMode="auto">
        <a:xfrm>
          <a:off x="14778990" y="190500"/>
          <a:ext cx="5602130" cy="13988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97"/>
  <sheetViews>
    <sheetView showGridLines="0" tabSelected="1" topLeftCell="A69" zoomScale="60" zoomScaleNormal="60" workbookViewId="0">
      <pane xSplit="2" topLeftCell="O1" activePane="topRight" state="frozen"/>
      <selection pane="topRight" activeCell="X80" sqref="X80"/>
    </sheetView>
  </sheetViews>
  <sheetFormatPr baseColWidth="10" defaultRowHeight="12.3"/>
  <cols>
    <col min="1" max="1" width="25.71875" customWidth="1"/>
    <col min="2" max="2" width="144" customWidth="1"/>
    <col min="3" max="7" width="11.44140625" customWidth="1"/>
    <col min="8" max="8" width="14.1640625" customWidth="1"/>
    <col min="9" max="10" width="13.71875" customWidth="1"/>
    <col min="11" max="11" width="13" customWidth="1"/>
    <col min="12" max="12" width="13.71875" customWidth="1"/>
    <col min="13" max="13" width="13.5546875" customWidth="1"/>
    <col min="14" max="14" width="13.71875" customWidth="1"/>
    <col min="15" max="15" width="15.71875" customWidth="1"/>
    <col min="16" max="16" width="13.1640625" customWidth="1"/>
    <col min="17" max="17" width="14.71875" customWidth="1"/>
    <col min="18" max="18" width="13.1640625" customWidth="1"/>
    <col min="19" max="20" width="14.5546875" customWidth="1"/>
    <col min="21" max="21" width="13.1640625" style="2" customWidth="1"/>
    <col min="27" max="27" width="83" bestFit="1" customWidth="1"/>
  </cols>
  <sheetData>
    <row r="1" spans="1:25" ht="15">
      <c r="B1" s="1"/>
    </row>
    <row r="2" spans="1:25">
      <c r="A2" s="3"/>
      <c r="B2" s="4"/>
      <c r="C2" s="5"/>
      <c r="D2" s="5"/>
      <c r="E2" s="5"/>
      <c r="F2" s="5"/>
      <c r="G2" s="5"/>
      <c r="H2" s="6"/>
      <c r="I2" s="6"/>
    </row>
    <row r="3" spans="1:25">
      <c r="A3" s="3"/>
      <c r="B3" s="4"/>
      <c r="C3" s="5"/>
      <c r="D3" s="5"/>
      <c r="E3" s="5"/>
      <c r="F3" s="5"/>
      <c r="G3" s="5"/>
      <c r="H3" s="6"/>
      <c r="I3" s="6"/>
    </row>
    <row r="4" spans="1:25">
      <c r="A4" s="3"/>
      <c r="B4" s="4"/>
      <c r="C4" s="5"/>
      <c r="D4" s="5"/>
      <c r="E4" s="5"/>
      <c r="F4" s="5"/>
      <c r="G4" s="5"/>
      <c r="H4" s="6"/>
      <c r="I4" s="6"/>
    </row>
    <row r="5" spans="1:25">
      <c r="A5" s="3"/>
      <c r="B5" s="4"/>
      <c r="C5" s="5"/>
      <c r="D5" s="5"/>
      <c r="E5" s="5"/>
      <c r="F5" s="5"/>
      <c r="G5" s="5"/>
      <c r="H5" s="6"/>
      <c r="I5" s="6"/>
    </row>
    <row r="6" spans="1:25" ht="35.700000000000003">
      <c r="A6" s="3"/>
      <c r="B6" s="4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>
      <c r="A7" s="3"/>
      <c r="B7" s="4"/>
      <c r="C7" s="5"/>
      <c r="D7" s="5"/>
      <c r="E7" s="5"/>
      <c r="F7" s="5"/>
      <c r="G7" s="5"/>
      <c r="H7" s="6"/>
      <c r="I7" s="6"/>
    </row>
    <row r="8" spans="1:25" ht="22.2">
      <c r="A8" s="3"/>
      <c r="B8" s="4"/>
      <c r="C8" s="5"/>
      <c r="D8" s="5"/>
      <c r="F8" s="9"/>
      <c r="G8" s="9"/>
      <c r="H8" s="9"/>
      <c r="I8" s="9"/>
    </row>
    <row r="9" spans="1:25">
      <c r="A9" s="3"/>
      <c r="B9" s="4"/>
      <c r="C9" s="5"/>
      <c r="D9" s="5"/>
      <c r="E9" s="5"/>
      <c r="F9" s="5"/>
      <c r="G9" s="5"/>
      <c r="H9" s="6"/>
      <c r="I9" s="6"/>
    </row>
    <row r="10" spans="1:25">
      <c r="A10" s="3"/>
      <c r="B10" s="4"/>
      <c r="C10" s="5"/>
      <c r="D10" s="5"/>
      <c r="E10" s="5"/>
      <c r="F10" s="5"/>
      <c r="G10" s="5"/>
      <c r="H10" s="6"/>
      <c r="I10" s="6"/>
    </row>
    <row r="11" spans="1:25" ht="18" customHeight="1">
      <c r="A11" s="10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20.100000000000001" customHeight="1" thickBot="1">
      <c r="A12" s="11" t="s">
        <v>1</v>
      </c>
      <c r="B12" s="11" t="s">
        <v>2</v>
      </c>
      <c r="C12" s="11">
        <v>2000</v>
      </c>
      <c r="D12" s="11">
        <v>2001</v>
      </c>
      <c r="E12" s="11">
        <v>2002</v>
      </c>
      <c r="F12" s="11">
        <v>2003</v>
      </c>
      <c r="G12" s="11">
        <v>2004</v>
      </c>
      <c r="H12" s="11">
        <v>2005</v>
      </c>
      <c r="I12" s="11">
        <v>2006</v>
      </c>
      <c r="J12" s="11">
        <v>2007</v>
      </c>
      <c r="K12" s="11">
        <v>2008</v>
      </c>
      <c r="L12" s="11">
        <v>2009</v>
      </c>
      <c r="M12" s="11">
        <v>2010</v>
      </c>
      <c r="N12" s="11">
        <v>2011</v>
      </c>
      <c r="O12" s="11">
        <v>2012</v>
      </c>
      <c r="P12" s="11">
        <v>2013</v>
      </c>
      <c r="Q12" s="11">
        <v>2014</v>
      </c>
      <c r="R12" s="11">
        <v>2015</v>
      </c>
      <c r="S12" s="11">
        <v>2016</v>
      </c>
      <c r="T12" s="11">
        <v>2017</v>
      </c>
      <c r="U12" s="11">
        <v>2018</v>
      </c>
      <c r="V12" s="11">
        <v>2019</v>
      </c>
      <c r="W12" s="11">
        <v>2020</v>
      </c>
      <c r="X12" s="11">
        <v>2021</v>
      </c>
      <c r="Y12" s="11">
        <v>2022</v>
      </c>
    </row>
    <row r="13" spans="1:25" ht="17.399999999999999" thickTop="1" thickBot="1">
      <c r="A13" s="12">
        <v>1</v>
      </c>
      <c r="B13" s="13" t="s">
        <v>3</v>
      </c>
      <c r="C13" s="14">
        <v>226</v>
      </c>
      <c r="D13" s="14">
        <v>187</v>
      </c>
      <c r="E13" s="14">
        <v>51</v>
      </c>
      <c r="F13" s="15">
        <v>116</v>
      </c>
      <c r="G13" s="16">
        <v>281</v>
      </c>
      <c r="H13" s="17">
        <v>554</v>
      </c>
      <c r="I13" s="18">
        <v>663</v>
      </c>
      <c r="J13" s="14">
        <v>833</v>
      </c>
      <c r="K13" s="14">
        <v>952</v>
      </c>
      <c r="L13" s="14">
        <f>SUM(L14:L15)</f>
        <v>679</v>
      </c>
      <c r="M13" s="15">
        <v>832</v>
      </c>
      <c r="N13" s="16">
        <v>1976</v>
      </c>
      <c r="O13" s="19">
        <f>O14+O15</f>
        <v>1661.96271</v>
      </c>
      <c r="P13" s="15">
        <v>2003</v>
      </c>
      <c r="Q13" s="14">
        <f t="shared" ref="Q13:Y13" si="0">SUM(Q14:Q15)</f>
        <v>1339.6327900000001</v>
      </c>
      <c r="R13" s="14">
        <f t="shared" si="0"/>
        <v>1531.6086200000002</v>
      </c>
      <c r="S13" s="14">
        <f t="shared" si="0"/>
        <v>1443.90164</v>
      </c>
      <c r="T13" s="14">
        <f t="shared" si="0"/>
        <v>1427.4234700000002</v>
      </c>
      <c r="U13" s="14">
        <f t="shared" si="0"/>
        <v>1002.6670600000002</v>
      </c>
      <c r="V13" s="14">
        <f t="shared" si="0"/>
        <v>1254.1065400000002</v>
      </c>
      <c r="W13" s="14">
        <f t="shared" si="0"/>
        <v>1983.0783200000005</v>
      </c>
      <c r="X13" s="14">
        <f t="shared" si="0"/>
        <v>2144</v>
      </c>
      <c r="Y13" s="14">
        <f t="shared" si="0"/>
        <v>3074.3533899999993</v>
      </c>
    </row>
    <row r="14" spans="1:25" ht="41.25" customHeight="1" thickTop="1" thickBot="1">
      <c r="A14" s="20">
        <v>1.1000000000000001</v>
      </c>
      <c r="B14" s="21" t="s">
        <v>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0.23013999999999998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</row>
    <row r="15" spans="1:25" ht="17.399999999999999" thickTop="1" thickBot="1">
      <c r="A15" s="20">
        <v>1.2</v>
      </c>
      <c r="B15" s="21" t="s">
        <v>5</v>
      </c>
      <c r="C15" s="22">
        <f t="shared" ref="C15:Y15" si="1">SUM(C16:C17)</f>
        <v>226</v>
      </c>
      <c r="D15" s="22">
        <f t="shared" si="1"/>
        <v>187</v>
      </c>
      <c r="E15" s="22">
        <f t="shared" si="1"/>
        <v>51</v>
      </c>
      <c r="F15" s="22">
        <f t="shared" si="1"/>
        <v>116</v>
      </c>
      <c r="G15" s="22">
        <f t="shared" si="1"/>
        <v>281</v>
      </c>
      <c r="H15" s="22">
        <f t="shared" si="1"/>
        <v>554</v>
      </c>
      <c r="I15" s="22">
        <f t="shared" si="1"/>
        <v>663</v>
      </c>
      <c r="J15" s="22">
        <f t="shared" si="1"/>
        <v>833</v>
      </c>
      <c r="K15" s="22">
        <f t="shared" si="1"/>
        <v>952</v>
      </c>
      <c r="L15" s="22">
        <f t="shared" si="1"/>
        <v>679</v>
      </c>
      <c r="M15" s="22">
        <f t="shared" si="1"/>
        <v>832</v>
      </c>
      <c r="N15" s="22">
        <f t="shared" si="1"/>
        <v>1976</v>
      </c>
      <c r="O15" s="22">
        <f t="shared" si="1"/>
        <v>1661.96271</v>
      </c>
      <c r="P15" s="22">
        <f t="shared" si="1"/>
        <v>2003.4469999999999</v>
      </c>
      <c r="Q15" s="22">
        <f t="shared" si="1"/>
        <v>1339.6327900000001</v>
      </c>
      <c r="R15" s="22">
        <f t="shared" si="1"/>
        <v>1531.3784800000003</v>
      </c>
      <c r="S15" s="22">
        <f t="shared" si="1"/>
        <v>1443.90164</v>
      </c>
      <c r="T15" s="22">
        <f t="shared" si="1"/>
        <v>1427.4234700000002</v>
      </c>
      <c r="U15" s="22">
        <f t="shared" si="1"/>
        <v>1002.6670600000002</v>
      </c>
      <c r="V15" s="22">
        <f t="shared" si="1"/>
        <v>1254.1065400000002</v>
      </c>
      <c r="W15" s="22">
        <f t="shared" si="1"/>
        <v>1983.0783200000005</v>
      </c>
      <c r="X15" s="22">
        <f t="shared" si="1"/>
        <v>2144</v>
      </c>
      <c r="Y15" s="22">
        <f t="shared" si="1"/>
        <v>3074.3533899999993</v>
      </c>
    </row>
    <row r="16" spans="1:25" ht="17.399999999999999" thickTop="1" thickBot="1">
      <c r="A16" s="23" t="s">
        <v>6</v>
      </c>
      <c r="B16" s="24" t="s">
        <v>7</v>
      </c>
      <c r="C16" s="25">
        <v>57</v>
      </c>
      <c r="D16" s="25">
        <v>0</v>
      </c>
      <c r="E16" s="25">
        <v>1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7.0451999999999995</v>
      </c>
      <c r="X16" s="25">
        <v>0</v>
      </c>
      <c r="Y16" s="25">
        <v>0</v>
      </c>
    </row>
    <row r="17" spans="1:25" ht="17.399999999999999" thickTop="1" thickBot="1">
      <c r="A17" s="23" t="s">
        <v>8</v>
      </c>
      <c r="B17" s="24" t="s">
        <v>9</v>
      </c>
      <c r="C17" s="25">
        <v>169</v>
      </c>
      <c r="D17" s="25">
        <v>187</v>
      </c>
      <c r="E17" s="25">
        <v>50</v>
      </c>
      <c r="F17" s="25">
        <v>116</v>
      </c>
      <c r="G17" s="25">
        <v>281</v>
      </c>
      <c r="H17" s="25">
        <v>554</v>
      </c>
      <c r="I17" s="25">
        <v>663</v>
      </c>
      <c r="J17" s="25">
        <v>833</v>
      </c>
      <c r="K17" s="25">
        <v>952</v>
      </c>
      <c r="L17" s="25">
        <v>679</v>
      </c>
      <c r="M17" s="25">
        <v>832</v>
      </c>
      <c r="N17" s="25">
        <v>1976</v>
      </c>
      <c r="O17" s="25">
        <v>1661.96271</v>
      </c>
      <c r="P17" s="25">
        <v>2003.4469999999999</v>
      </c>
      <c r="Q17" s="25">
        <v>1339.6327900000001</v>
      </c>
      <c r="R17" s="25">
        <v>1531.3784800000003</v>
      </c>
      <c r="S17" s="25">
        <v>1443.90164</v>
      </c>
      <c r="T17" s="25">
        <v>1427.4234700000002</v>
      </c>
      <c r="U17" s="25">
        <v>1002.6670600000002</v>
      </c>
      <c r="V17" s="25">
        <v>1254.1065400000002</v>
      </c>
      <c r="W17" s="25">
        <v>1976.0331200000005</v>
      </c>
      <c r="X17" s="25">
        <v>2144</v>
      </c>
      <c r="Y17" s="25">
        <v>3074.3533899999993</v>
      </c>
    </row>
    <row r="18" spans="1:25" ht="17.399999999999999" thickTop="1" thickBot="1">
      <c r="A18" s="23" t="s">
        <v>10</v>
      </c>
      <c r="B18" s="24" t="s">
        <v>11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833</v>
      </c>
      <c r="K18" s="25">
        <v>952</v>
      </c>
      <c r="L18" s="25">
        <v>679</v>
      </c>
      <c r="M18" s="25">
        <v>832</v>
      </c>
      <c r="N18" s="25">
        <v>1976</v>
      </c>
      <c r="O18" s="25">
        <v>1662</v>
      </c>
      <c r="P18" s="25">
        <v>2003</v>
      </c>
      <c r="Q18" s="25">
        <v>1339.6327900000001</v>
      </c>
      <c r="R18" s="25">
        <v>1524.2723600000004</v>
      </c>
      <c r="S18" s="25">
        <v>1443.90164</v>
      </c>
      <c r="T18" s="25">
        <v>1427.4234700000002</v>
      </c>
      <c r="U18" s="25">
        <v>1002.6670600000002</v>
      </c>
      <c r="V18" s="25">
        <v>1254.1065400000002</v>
      </c>
      <c r="W18" s="25">
        <v>1945.3610500000004</v>
      </c>
      <c r="X18" s="25">
        <v>2144</v>
      </c>
      <c r="Y18" s="25">
        <v>3074.3533899999993</v>
      </c>
    </row>
    <row r="19" spans="1:25" ht="17.399999999999999" thickTop="1" thickBot="1">
      <c r="A19" s="12">
        <v>2</v>
      </c>
      <c r="B19" s="13" t="s">
        <v>12</v>
      </c>
      <c r="C19" s="14">
        <v>151</v>
      </c>
      <c r="D19" s="14">
        <v>161</v>
      </c>
      <c r="E19" s="14">
        <v>135</v>
      </c>
      <c r="F19" s="14">
        <v>68</v>
      </c>
      <c r="G19" s="14">
        <v>107</v>
      </c>
      <c r="H19" s="14">
        <v>108</v>
      </c>
      <c r="I19" s="14">
        <v>116</v>
      </c>
      <c r="J19" s="14">
        <v>181</v>
      </c>
      <c r="K19" s="14">
        <v>287</v>
      </c>
      <c r="L19" s="14">
        <v>402</v>
      </c>
      <c r="M19" s="14">
        <v>449</v>
      </c>
      <c r="N19" s="14">
        <v>449</v>
      </c>
      <c r="O19" s="14">
        <v>672.99018999999998</v>
      </c>
      <c r="P19" s="14">
        <v>734.34</v>
      </c>
      <c r="Q19" s="14">
        <v>846.95767000000001</v>
      </c>
      <c r="R19" s="14">
        <v>805.89350000000002</v>
      </c>
      <c r="S19" s="14">
        <v>1142.3933500000003</v>
      </c>
      <c r="T19" s="14">
        <v>1136.3392200000001</v>
      </c>
      <c r="U19" s="14">
        <v>1128.5116600000001</v>
      </c>
      <c r="V19" s="14">
        <v>1259.62535</v>
      </c>
      <c r="W19" s="14">
        <v>1115.8244599999998</v>
      </c>
      <c r="X19" s="14">
        <v>1268</v>
      </c>
      <c r="Y19" s="14">
        <v>1521.9973000000009</v>
      </c>
    </row>
    <row r="20" spans="1:25" ht="17.399999999999999" thickTop="1" thickBot="1">
      <c r="A20" s="12" t="s">
        <v>13</v>
      </c>
      <c r="B20" s="13" t="s">
        <v>14</v>
      </c>
      <c r="C20" s="14">
        <f t="shared" ref="C20:W20" si="2">SUM(C21:C22)</f>
        <v>0</v>
      </c>
      <c r="D20" s="14">
        <f t="shared" si="2"/>
        <v>93</v>
      </c>
      <c r="E20" s="14">
        <f t="shared" si="2"/>
        <v>0</v>
      </c>
      <c r="F20" s="14">
        <f t="shared" si="2"/>
        <v>41</v>
      </c>
      <c r="G20" s="14">
        <f t="shared" si="2"/>
        <v>136</v>
      </c>
      <c r="H20" s="14">
        <f t="shared" si="2"/>
        <v>95</v>
      </c>
      <c r="I20" s="14">
        <f t="shared" si="2"/>
        <v>234</v>
      </c>
      <c r="J20" s="14">
        <f t="shared" si="2"/>
        <v>946</v>
      </c>
      <c r="K20" s="14">
        <f t="shared" si="2"/>
        <v>0</v>
      </c>
      <c r="L20" s="14">
        <f t="shared" si="2"/>
        <v>251</v>
      </c>
      <c r="M20" s="14">
        <f t="shared" si="2"/>
        <v>196</v>
      </c>
      <c r="N20" s="14">
        <f t="shared" si="2"/>
        <v>329</v>
      </c>
      <c r="O20" s="14">
        <f t="shared" si="2"/>
        <v>816</v>
      </c>
      <c r="P20" s="14">
        <f t="shared" si="2"/>
        <v>339</v>
      </c>
      <c r="Q20" s="14">
        <f t="shared" si="2"/>
        <v>3872.9798099999998</v>
      </c>
      <c r="R20" s="14">
        <f t="shared" si="2"/>
        <v>1632.6008699999998</v>
      </c>
      <c r="S20" s="14">
        <f t="shared" si="2"/>
        <v>1803.2270700000001</v>
      </c>
      <c r="T20" s="14">
        <f t="shared" si="2"/>
        <v>194.98615000000001</v>
      </c>
      <c r="U20" s="14">
        <f t="shared" si="2"/>
        <v>175.87299999999999</v>
      </c>
      <c r="V20" s="14">
        <f t="shared" si="2"/>
        <v>66.801649999999995</v>
      </c>
      <c r="W20" s="14">
        <f t="shared" si="2"/>
        <v>1494.48858</v>
      </c>
      <c r="X20" s="14">
        <f>SUM(X21:X22)</f>
        <v>126.69074000000001</v>
      </c>
      <c r="Y20" s="14">
        <f>SUM(Y21:Y22)</f>
        <v>142.48686000000001</v>
      </c>
    </row>
    <row r="21" spans="1:25" ht="17.399999999999999" thickTop="1" thickBot="1">
      <c r="A21" s="20" t="s">
        <v>15</v>
      </c>
      <c r="B21" s="21" t="s">
        <v>16</v>
      </c>
      <c r="C21" s="22">
        <v>0</v>
      </c>
      <c r="D21" s="22">
        <v>0</v>
      </c>
      <c r="E21" s="22">
        <v>0</v>
      </c>
      <c r="F21" s="22">
        <v>0</v>
      </c>
      <c r="G21" s="22">
        <v>77</v>
      </c>
      <c r="H21" s="22">
        <v>24</v>
      </c>
      <c r="I21" s="22">
        <v>2</v>
      </c>
      <c r="J21" s="22">
        <v>3</v>
      </c>
      <c r="K21" s="22">
        <v>0</v>
      </c>
      <c r="L21" s="22">
        <v>11</v>
      </c>
      <c r="M21" s="22">
        <v>12</v>
      </c>
      <c r="N21" s="22">
        <v>171</v>
      </c>
      <c r="O21" s="22">
        <v>683</v>
      </c>
      <c r="P21" s="22">
        <v>231</v>
      </c>
      <c r="Q21" s="22">
        <v>611.13268999999991</v>
      </c>
      <c r="R21" s="22">
        <v>146.98995000000002</v>
      </c>
      <c r="S21" s="22">
        <v>83.500329999999991</v>
      </c>
      <c r="T21" s="22">
        <v>91.416600000000003</v>
      </c>
      <c r="U21" s="22">
        <v>120.32332</v>
      </c>
      <c r="V21" s="22">
        <v>42.051650000000002</v>
      </c>
      <c r="W21" s="22">
        <v>66.233079999999987</v>
      </c>
      <c r="X21" s="22">
        <v>81.496189999999999</v>
      </c>
      <c r="Y21" s="22">
        <v>83.61281000000001</v>
      </c>
    </row>
    <row r="22" spans="1:25" ht="17.399999999999999" thickTop="1" thickBot="1">
      <c r="A22" s="20" t="s">
        <v>17</v>
      </c>
      <c r="B22" s="21" t="s">
        <v>18</v>
      </c>
      <c r="C22" s="22">
        <v>0</v>
      </c>
      <c r="D22" s="22">
        <v>93</v>
      </c>
      <c r="E22" s="22">
        <v>0</v>
      </c>
      <c r="F22" s="22">
        <v>41</v>
      </c>
      <c r="G22" s="22">
        <v>59</v>
      </c>
      <c r="H22" s="22">
        <v>71</v>
      </c>
      <c r="I22" s="22">
        <v>232</v>
      </c>
      <c r="J22" s="22">
        <v>943</v>
      </c>
      <c r="K22" s="22">
        <v>0</v>
      </c>
      <c r="L22" s="22">
        <v>240</v>
      </c>
      <c r="M22" s="22">
        <v>184</v>
      </c>
      <c r="N22" s="22">
        <v>158</v>
      </c>
      <c r="O22" s="22">
        <v>133</v>
      </c>
      <c r="P22" s="22">
        <v>108</v>
      </c>
      <c r="Q22" s="22">
        <v>3261.8471199999999</v>
      </c>
      <c r="R22" s="22">
        <v>1485.6109199999999</v>
      </c>
      <c r="S22" s="22">
        <v>1719.7267400000001</v>
      </c>
      <c r="T22" s="22">
        <v>103.56954999999999</v>
      </c>
      <c r="U22" s="22">
        <v>55.549680000000002</v>
      </c>
      <c r="V22" s="22">
        <v>24.75</v>
      </c>
      <c r="W22" s="22">
        <v>1428.2555</v>
      </c>
      <c r="X22" s="22">
        <v>45.19455</v>
      </c>
      <c r="Y22" s="22">
        <v>58.874050000000004</v>
      </c>
    </row>
    <row r="23" spans="1:25" ht="17.399999999999999" thickTop="1" thickBot="1">
      <c r="A23" s="12" t="s">
        <v>19</v>
      </c>
      <c r="B23" s="13" t="s">
        <v>20</v>
      </c>
      <c r="C23" s="14" t="s">
        <v>21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21</v>
      </c>
      <c r="K23" s="14" t="s">
        <v>21</v>
      </c>
      <c r="L23" s="14" t="s">
        <v>21</v>
      </c>
      <c r="M23" s="14" t="s">
        <v>21</v>
      </c>
      <c r="N23" s="14" t="s">
        <v>21</v>
      </c>
      <c r="O23" s="14">
        <v>64</v>
      </c>
      <c r="P23" s="14">
        <v>93</v>
      </c>
      <c r="Q23" s="14">
        <v>62</v>
      </c>
      <c r="R23" s="14">
        <v>37.523710000000008</v>
      </c>
      <c r="S23" s="14">
        <v>81.888789999999986</v>
      </c>
      <c r="T23" s="14">
        <v>140.6514</v>
      </c>
      <c r="U23" s="14">
        <v>413.37535999999989</v>
      </c>
      <c r="V23" s="14">
        <v>491.00108</v>
      </c>
      <c r="W23" s="14">
        <v>550.55028000000004</v>
      </c>
      <c r="X23" s="14">
        <v>834.28252999999916</v>
      </c>
      <c r="Y23" s="14">
        <v>862.30175999999949</v>
      </c>
    </row>
    <row r="24" spans="1:25" ht="17.399999999999999" thickTop="1" thickBot="1">
      <c r="A24" s="12">
        <v>5</v>
      </c>
      <c r="B24" s="13" t="s">
        <v>22</v>
      </c>
      <c r="C24" s="14">
        <f t="shared" ref="C24:P24" si="3">SUM(C25:C26)</f>
        <v>9300</v>
      </c>
      <c r="D24" s="14">
        <f t="shared" si="3"/>
        <v>8985</v>
      </c>
      <c r="E24" s="14">
        <f t="shared" si="3"/>
        <v>4200</v>
      </c>
      <c r="F24" s="14">
        <f t="shared" si="3"/>
        <v>3478</v>
      </c>
      <c r="G24" s="14">
        <f t="shared" si="3"/>
        <v>6589</v>
      </c>
      <c r="H24" s="14">
        <f t="shared" si="3"/>
        <v>8074</v>
      </c>
      <c r="I24" s="14">
        <f t="shared" si="3"/>
        <v>7931</v>
      </c>
      <c r="J24" s="14">
        <f t="shared" si="3"/>
        <v>9876</v>
      </c>
      <c r="K24" s="14">
        <f t="shared" si="3"/>
        <v>11754</v>
      </c>
      <c r="L24" s="14">
        <f t="shared" si="3"/>
        <v>10524</v>
      </c>
      <c r="M24" s="14">
        <f t="shared" si="3"/>
        <v>8737</v>
      </c>
      <c r="N24" s="14">
        <f t="shared" si="3"/>
        <v>9612</v>
      </c>
      <c r="O24" s="14">
        <f t="shared" si="3"/>
        <v>5266.8534899999995</v>
      </c>
      <c r="P24" s="14">
        <f t="shared" si="3"/>
        <v>5300.10923</v>
      </c>
      <c r="Q24" s="14">
        <f>SUM(Q25:Q26)</f>
        <v>7233.948809999999</v>
      </c>
      <c r="R24" s="14">
        <f>SUM(R25:R26)</f>
        <v>5137.8491799999974</v>
      </c>
      <c r="S24" s="14">
        <v>2730.5173500000005</v>
      </c>
      <c r="T24" s="14">
        <v>4801.8107399999999</v>
      </c>
      <c r="U24" s="14">
        <f>SUM(U25:U26)</f>
        <v>4937.3715999999986</v>
      </c>
      <c r="V24" s="14">
        <f>SUM(V25:V26)</f>
        <v>4357.9167499999985</v>
      </c>
      <c r="W24" s="14">
        <f>SUM(W25:W26)</f>
        <v>6125.2252799999987</v>
      </c>
      <c r="X24" s="14">
        <f>+X25+X26</f>
        <v>6888.2795199999982</v>
      </c>
      <c r="Y24" s="14">
        <f>+Y25+Y26</f>
        <v>8444.4372100000001</v>
      </c>
    </row>
    <row r="25" spans="1:25" ht="17.399999999999999" thickTop="1" thickBot="1">
      <c r="A25" s="23" t="s">
        <v>23</v>
      </c>
      <c r="B25" s="24" t="s">
        <v>7</v>
      </c>
      <c r="C25" s="25">
        <v>2464</v>
      </c>
      <c r="D25" s="25">
        <v>2295</v>
      </c>
      <c r="E25" s="25">
        <v>512</v>
      </c>
      <c r="F25" s="25">
        <v>500</v>
      </c>
      <c r="G25" s="26">
        <v>864</v>
      </c>
      <c r="H25" s="26">
        <v>732</v>
      </c>
      <c r="I25" s="27">
        <v>912</v>
      </c>
      <c r="J25" s="26">
        <v>972</v>
      </c>
      <c r="K25" s="26">
        <v>1278</v>
      </c>
      <c r="L25" s="26">
        <v>1249</v>
      </c>
      <c r="M25" s="26">
        <v>1284</v>
      </c>
      <c r="N25" s="26">
        <v>955</v>
      </c>
      <c r="O25" s="26">
        <v>964.94403</v>
      </c>
      <c r="P25" s="26">
        <v>950.29067999999995</v>
      </c>
      <c r="Q25" s="26">
        <v>1118.2796599999999</v>
      </c>
      <c r="R25" s="26">
        <v>946.43186999999989</v>
      </c>
      <c r="S25" s="26">
        <v>699.74432999999999</v>
      </c>
      <c r="T25" s="26">
        <v>902.3228899999998</v>
      </c>
      <c r="U25" s="26">
        <v>688.37793000000011</v>
      </c>
      <c r="V25" s="26">
        <v>813.97654999999986</v>
      </c>
      <c r="W25" s="26">
        <v>729.42526999999995</v>
      </c>
      <c r="X25" s="26">
        <v>824.82659999999987</v>
      </c>
      <c r="Y25" s="26">
        <v>1019.3104999999999</v>
      </c>
    </row>
    <row r="26" spans="1:25" ht="17.399999999999999" thickTop="1" thickBot="1">
      <c r="A26" s="23" t="s">
        <v>24</v>
      </c>
      <c r="B26" s="24" t="s">
        <v>9</v>
      </c>
      <c r="C26" s="25">
        <v>6836</v>
      </c>
      <c r="D26" s="25">
        <v>6690</v>
      </c>
      <c r="E26" s="25">
        <v>3688</v>
      </c>
      <c r="F26" s="25">
        <v>2978</v>
      </c>
      <c r="G26" s="26">
        <v>5725</v>
      </c>
      <c r="H26" s="26">
        <v>7342</v>
      </c>
      <c r="I26" s="27">
        <v>7019</v>
      </c>
      <c r="J26" s="26">
        <v>8904</v>
      </c>
      <c r="K26" s="26">
        <v>10476</v>
      </c>
      <c r="L26" s="26">
        <v>9275</v>
      </c>
      <c r="M26" s="26">
        <v>7453</v>
      </c>
      <c r="N26" s="26">
        <v>8657</v>
      </c>
      <c r="O26" s="26">
        <v>4301.9094599999999</v>
      </c>
      <c r="P26" s="26">
        <v>4349.81855</v>
      </c>
      <c r="Q26" s="26">
        <v>6115.6691499999988</v>
      </c>
      <c r="R26" s="26">
        <f>R27+109.01722</f>
        <v>4191.4173099999971</v>
      </c>
      <c r="S26" s="26">
        <v>2030.7730200000005</v>
      </c>
      <c r="T26" s="26">
        <v>3899.48785</v>
      </c>
      <c r="U26" s="26">
        <v>4248.9936699999989</v>
      </c>
      <c r="V26" s="26">
        <v>3543.9401999999986</v>
      </c>
      <c r="W26" s="26">
        <v>5395.800009999999</v>
      </c>
      <c r="X26" s="26">
        <v>6063.4529199999979</v>
      </c>
      <c r="Y26" s="26">
        <v>7425.1267100000005</v>
      </c>
    </row>
    <row r="27" spans="1:25" ht="17.399999999999999" thickTop="1" thickBot="1">
      <c r="A27" s="23" t="s">
        <v>25</v>
      </c>
      <c r="B27" s="24" t="s">
        <v>11</v>
      </c>
      <c r="C27" s="25">
        <v>0</v>
      </c>
      <c r="D27" s="25">
        <v>0</v>
      </c>
      <c r="E27" s="25">
        <v>0</v>
      </c>
      <c r="F27" s="25">
        <v>0</v>
      </c>
      <c r="G27" s="26">
        <v>2436</v>
      </c>
      <c r="H27" s="26"/>
      <c r="I27" s="27">
        <v>4304</v>
      </c>
      <c r="J27" s="26">
        <v>8904</v>
      </c>
      <c r="K27" s="26">
        <v>10476</v>
      </c>
      <c r="L27" s="26">
        <v>9275</v>
      </c>
      <c r="M27" s="26">
        <v>7453</v>
      </c>
      <c r="N27" s="26">
        <v>8657</v>
      </c>
      <c r="O27" s="26">
        <v>4290.7539999999999</v>
      </c>
      <c r="P27" s="26">
        <v>3680.9016499999998</v>
      </c>
      <c r="Q27" s="26">
        <v>6010.183829999999</v>
      </c>
      <c r="R27" s="26">
        <v>4082.4000899999974</v>
      </c>
      <c r="S27" s="26">
        <v>2030.7730200000005</v>
      </c>
      <c r="T27" s="26">
        <v>3889.5601900000001</v>
      </c>
      <c r="U27" s="26">
        <v>4224.4788799999988</v>
      </c>
      <c r="V27" s="26">
        <v>3437.9697199999987</v>
      </c>
      <c r="W27" s="26">
        <v>5299.5212199999987</v>
      </c>
      <c r="X27" s="26">
        <v>5763.7447199999979</v>
      </c>
      <c r="Y27" s="26">
        <v>3905.1840799999986</v>
      </c>
    </row>
    <row r="28" spans="1:25" ht="17.399999999999999" thickTop="1" thickBot="1">
      <c r="A28" s="12">
        <v>6</v>
      </c>
      <c r="B28" s="13" t="s">
        <v>26</v>
      </c>
      <c r="C28" s="14">
        <f t="shared" ref="C28:P28" si="4">+C29+C33+C37+C39</f>
        <v>1784</v>
      </c>
      <c r="D28" s="14">
        <f t="shared" si="4"/>
        <v>6504</v>
      </c>
      <c r="E28" s="14">
        <f t="shared" si="4"/>
        <v>3728</v>
      </c>
      <c r="F28" s="14">
        <f t="shared" si="4"/>
        <v>3982</v>
      </c>
      <c r="G28" s="14">
        <f t="shared" si="4"/>
        <v>5654</v>
      </c>
      <c r="H28" s="14">
        <f t="shared" si="4"/>
        <v>7899</v>
      </c>
      <c r="I28" s="14">
        <f t="shared" si="4"/>
        <v>10636</v>
      </c>
      <c r="J28" s="14">
        <f t="shared" si="4"/>
        <v>11850</v>
      </c>
      <c r="K28" s="14">
        <f t="shared" si="4"/>
        <v>18182</v>
      </c>
      <c r="L28" s="14">
        <f t="shared" si="4"/>
        <v>15405</v>
      </c>
      <c r="M28" s="14">
        <f t="shared" si="4"/>
        <v>19204</v>
      </c>
      <c r="N28" s="14">
        <f t="shared" si="4"/>
        <v>25239</v>
      </c>
      <c r="O28" s="14">
        <f t="shared" si="4"/>
        <v>21327.494709999999</v>
      </c>
      <c r="P28" s="14">
        <f t="shared" si="4"/>
        <v>24118.904990000003</v>
      </c>
      <c r="Q28" s="14">
        <f>+Q29+Q33+Q37+Q39</f>
        <v>23257.74091</v>
      </c>
      <c r="R28" s="14">
        <f>+R29+R33+R37+R39</f>
        <v>22036.273890000004</v>
      </c>
      <c r="S28" s="14">
        <v>20484.86159</v>
      </c>
      <c r="T28" s="14">
        <f>T29+T33+T37+T39</f>
        <v>20227.240220000011</v>
      </c>
      <c r="U28" s="14">
        <f>U29+U33+U37+U39</f>
        <v>21363.666430000005</v>
      </c>
      <c r="V28" s="14">
        <f>V29+V33+V37+V39</f>
        <v>19197.989449999972</v>
      </c>
      <c r="W28" s="14">
        <f>W29+W33+W37+W39</f>
        <v>20129.559100000006</v>
      </c>
      <c r="X28" s="14">
        <f t="shared" ref="X28:Y28" si="5">+X29+X33+X37+X39</f>
        <v>27939.708710000006</v>
      </c>
      <c r="Y28" s="14">
        <f t="shared" si="5"/>
        <v>30671.300400000007</v>
      </c>
    </row>
    <row r="29" spans="1:25" ht="17.399999999999999" thickTop="1" thickBot="1">
      <c r="A29" s="20">
        <v>6.1</v>
      </c>
      <c r="B29" s="21" t="s">
        <v>27</v>
      </c>
      <c r="C29" s="22">
        <f t="shared" ref="C29:P29" si="6">SUM(C30:C31)</f>
        <v>0</v>
      </c>
      <c r="D29" s="22">
        <f t="shared" si="6"/>
        <v>104</v>
      </c>
      <c r="E29" s="22">
        <f t="shared" si="6"/>
        <v>26</v>
      </c>
      <c r="F29" s="22">
        <f t="shared" si="6"/>
        <v>41</v>
      </c>
      <c r="G29" s="22">
        <f t="shared" si="6"/>
        <v>49</v>
      </c>
      <c r="H29" s="22">
        <f t="shared" si="6"/>
        <v>126</v>
      </c>
      <c r="I29" s="22">
        <f t="shared" si="6"/>
        <v>140</v>
      </c>
      <c r="J29" s="22">
        <f t="shared" si="6"/>
        <v>125</v>
      </c>
      <c r="K29" s="22">
        <f t="shared" si="6"/>
        <v>193</v>
      </c>
      <c r="L29" s="22">
        <f t="shared" si="6"/>
        <v>143</v>
      </c>
      <c r="M29" s="22">
        <f t="shared" si="6"/>
        <v>348</v>
      </c>
      <c r="N29" s="22">
        <f t="shared" si="6"/>
        <v>420</v>
      </c>
      <c r="O29" s="22">
        <f t="shared" si="6"/>
        <v>127.33024</v>
      </c>
      <c r="P29" s="22">
        <f t="shared" si="6"/>
        <v>86.445439999999991</v>
      </c>
      <c r="Q29" s="22">
        <f>SUM(Q30:Q31)</f>
        <v>88.779759999999996</v>
      </c>
      <c r="R29" s="22">
        <f>SUM(R30:R31)</f>
        <v>80.515830000000008</v>
      </c>
      <c r="S29" s="22">
        <v>63.488589999999988</v>
      </c>
      <c r="T29" s="22">
        <f>T30+T31</f>
        <v>56.666419999999988</v>
      </c>
      <c r="U29" s="22">
        <f>U30+U31</f>
        <v>109.64478999999996</v>
      </c>
      <c r="V29" s="22">
        <f>V30+V31</f>
        <v>50.064539999999994</v>
      </c>
      <c r="W29" s="22">
        <f>W30+W31</f>
        <v>67.768740000000008</v>
      </c>
      <c r="X29" s="22">
        <f t="shared" ref="X29:Y29" si="7">SUM(X30:X31)</f>
        <v>50.922099999999986</v>
      </c>
      <c r="Y29" s="22">
        <f t="shared" si="7"/>
        <v>118.37654999999999</v>
      </c>
    </row>
    <row r="30" spans="1:25" ht="17.399999999999999" thickTop="1" thickBot="1">
      <c r="A30" s="23" t="s">
        <v>28</v>
      </c>
      <c r="B30" s="24" t="s">
        <v>7</v>
      </c>
      <c r="C30" s="25"/>
      <c r="D30" s="25">
        <v>12</v>
      </c>
      <c r="E30" s="25">
        <v>3</v>
      </c>
      <c r="F30" s="25">
        <v>3</v>
      </c>
      <c r="G30" s="26">
        <v>3</v>
      </c>
      <c r="H30" s="26">
        <v>7</v>
      </c>
      <c r="I30" s="25">
        <v>8</v>
      </c>
      <c r="J30" s="26">
        <v>3</v>
      </c>
      <c r="K30" s="26">
        <v>61</v>
      </c>
      <c r="L30" s="26">
        <v>21</v>
      </c>
      <c r="M30" s="26">
        <v>221</v>
      </c>
      <c r="N30" s="26">
        <v>261</v>
      </c>
      <c r="O30" s="26">
        <v>5.3330900000000003</v>
      </c>
      <c r="P30" s="26">
        <v>4.0206200000000001</v>
      </c>
      <c r="Q30" s="26">
        <v>3.17117</v>
      </c>
      <c r="R30" s="26">
        <v>0.99012000000000011</v>
      </c>
      <c r="S30" s="26">
        <v>2.2236199999999999</v>
      </c>
      <c r="T30" s="26">
        <v>2.2015400000000001</v>
      </c>
      <c r="U30" s="26">
        <v>1.0787899999999999</v>
      </c>
      <c r="V30" s="26">
        <v>0.79173000000000004</v>
      </c>
      <c r="W30" s="26">
        <v>2.39005</v>
      </c>
      <c r="X30" s="26">
        <v>3.43093</v>
      </c>
      <c r="Y30" s="26">
        <v>1.5175399999999999</v>
      </c>
    </row>
    <row r="31" spans="1:25" ht="17.399999999999999" thickTop="1" thickBot="1">
      <c r="A31" s="23" t="s">
        <v>29</v>
      </c>
      <c r="B31" s="24" t="s">
        <v>9</v>
      </c>
      <c r="C31" s="25">
        <v>0</v>
      </c>
      <c r="D31" s="25">
        <v>92</v>
      </c>
      <c r="E31" s="25">
        <v>23</v>
      </c>
      <c r="F31" s="25">
        <v>38</v>
      </c>
      <c r="G31" s="26">
        <v>46</v>
      </c>
      <c r="H31" s="26">
        <v>119</v>
      </c>
      <c r="I31" s="25">
        <v>132</v>
      </c>
      <c r="J31" s="26">
        <v>122</v>
      </c>
      <c r="K31" s="26">
        <v>132</v>
      </c>
      <c r="L31" s="26">
        <v>122</v>
      </c>
      <c r="M31" s="26">
        <v>127</v>
      </c>
      <c r="N31" s="26">
        <v>159</v>
      </c>
      <c r="O31" s="26">
        <v>121.99715</v>
      </c>
      <c r="P31" s="26">
        <v>82.424819999999997</v>
      </c>
      <c r="Q31" s="26">
        <f>43.71776+Q32</f>
        <v>85.608589999999992</v>
      </c>
      <c r="R31" s="26">
        <f>25.15+R32</f>
        <v>79.525710000000004</v>
      </c>
      <c r="S31" s="26">
        <v>61.264969999999991</v>
      </c>
      <c r="T31" s="26">
        <v>54.464879999999987</v>
      </c>
      <c r="U31" s="26">
        <v>108.56599999999996</v>
      </c>
      <c r="V31" s="26">
        <v>49.272809999999993</v>
      </c>
      <c r="W31" s="26">
        <v>65.378690000000006</v>
      </c>
      <c r="X31" s="26">
        <v>47.49116999999999</v>
      </c>
      <c r="Y31" s="26">
        <v>116.85901</v>
      </c>
    </row>
    <row r="32" spans="1:25" ht="17.399999999999999" thickTop="1" thickBot="1">
      <c r="A32" s="23" t="s">
        <v>30</v>
      </c>
      <c r="B32" s="24" t="s">
        <v>11</v>
      </c>
      <c r="C32" s="25">
        <v>0</v>
      </c>
      <c r="D32" s="25">
        <v>0</v>
      </c>
      <c r="E32" s="25">
        <v>0</v>
      </c>
      <c r="F32" s="25">
        <v>0</v>
      </c>
      <c r="G32" s="26">
        <v>0</v>
      </c>
      <c r="H32" s="26">
        <v>0</v>
      </c>
      <c r="I32" s="25">
        <v>132</v>
      </c>
      <c r="J32" s="26">
        <v>122</v>
      </c>
      <c r="K32" s="26">
        <v>132</v>
      </c>
      <c r="L32" s="26">
        <v>122</v>
      </c>
      <c r="M32" s="26">
        <v>127</v>
      </c>
      <c r="N32" s="26">
        <v>159</v>
      </c>
      <c r="O32" s="26">
        <v>21.239719999999998</v>
      </c>
      <c r="P32" s="26">
        <v>20.412310000000002</v>
      </c>
      <c r="Q32" s="26">
        <v>41.890829999999987</v>
      </c>
      <c r="R32" s="26">
        <v>54.375710000000005</v>
      </c>
      <c r="S32" s="26">
        <v>61.264969999999991</v>
      </c>
      <c r="T32" s="26">
        <v>54.464879999999987</v>
      </c>
      <c r="U32" s="26">
        <v>108.56599999999996</v>
      </c>
      <c r="V32" s="26">
        <v>49.272809999999993</v>
      </c>
      <c r="W32" s="26">
        <v>51.373760000000004</v>
      </c>
      <c r="X32" s="26">
        <v>9.1183999999999994</v>
      </c>
      <c r="Y32" s="26">
        <v>10.673019999999999</v>
      </c>
    </row>
    <row r="33" spans="1:25" ht="17.399999999999999" thickTop="1" thickBot="1">
      <c r="A33" s="20">
        <v>6.2</v>
      </c>
      <c r="B33" s="21" t="s">
        <v>31</v>
      </c>
      <c r="C33" s="22">
        <f t="shared" ref="C33:P33" si="8">SUM(C34:C35)</f>
        <v>0</v>
      </c>
      <c r="D33" s="22">
        <f t="shared" si="8"/>
        <v>2152</v>
      </c>
      <c r="E33" s="22">
        <f t="shared" si="8"/>
        <v>1243</v>
      </c>
      <c r="F33" s="22">
        <f t="shared" si="8"/>
        <v>1240</v>
      </c>
      <c r="G33" s="22">
        <f t="shared" si="8"/>
        <v>2034</v>
      </c>
      <c r="H33" s="22">
        <f t="shared" si="8"/>
        <v>2619</v>
      </c>
      <c r="I33" s="22">
        <f t="shared" si="8"/>
        <v>3191</v>
      </c>
      <c r="J33" s="22">
        <f t="shared" si="8"/>
        <v>2846</v>
      </c>
      <c r="K33" s="22">
        <f t="shared" si="8"/>
        <v>4554</v>
      </c>
      <c r="L33" s="22">
        <f t="shared" si="8"/>
        <v>3255</v>
      </c>
      <c r="M33" s="22">
        <f t="shared" si="8"/>
        <v>3982</v>
      </c>
      <c r="N33" s="22">
        <f t="shared" si="8"/>
        <v>5525</v>
      </c>
      <c r="O33" s="22">
        <f t="shared" si="8"/>
        <v>2857.9074700000001</v>
      </c>
      <c r="P33" s="22">
        <f t="shared" si="8"/>
        <v>4952.2808499999992</v>
      </c>
      <c r="Q33" s="22">
        <f>SUM(Q34:Q35)</f>
        <v>5273.7150899999997</v>
      </c>
      <c r="R33" s="22">
        <f>SUM(R34:R35)</f>
        <v>5583.7713800000001</v>
      </c>
      <c r="S33" s="22">
        <v>5242.6179799999973</v>
      </c>
      <c r="T33" s="22">
        <f>T34+T35</f>
        <v>2863.6868100000006</v>
      </c>
      <c r="U33" s="22">
        <f>U34+U35</f>
        <v>4607.5446400000019</v>
      </c>
      <c r="V33" s="22">
        <f>V34+V35</f>
        <v>3649.0087799999997</v>
      </c>
      <c r="W33" s="22">
        <f>W34+W35</f>
        <v>5544.7002599999996</v>
      </c>
      <c r="X33" s="22">
        <f t="shared" ref="X33" si="9">SUM(X34:X35)</f>
        <v>9524.0770400000001</v>
      </c>
      <c r="Y33" s="22">
        <f>SUM(Y34:Y35)</f>
        <v>10992.655000000006</v>
      </c>
    </row>
    <row r="34" spans="1:25" ht="17.399999999999999" thickTop="1" thickBot="1">
      <c r="A34" s="23" t="s">
        <v>32</v>
      </c>
      <c r="B34" s="24" t="s">
        <v>7</v>
      </c>
      <c r="C34" s="25">
        <v>0</v>
      </c>
      <c r="D34" s="25">
        <v>513</v>
      </c>
      <c r="E34" s="25">
        <v>176</v>
      </c>
      <c r="F34" s="25">
        <v>312</v>
      </c>
      <c r="G34" s="25">
        <v>380</v>
      </c>
      <c r="H34" s="25">
        <v>846</v>
      </c>
      <c r="I34" s="25">
        <v>719</v>
      </c>
      <c r="J34" s="25">
        <v>0</v>
      </c>
      <c r="K34" s="25">
        <v>2279</v>
      </c>
      <c r="L34" s="25">
        <v>1134</v>
      </c>
      <c r="M34" s="25">
        <v>1963</v>
      </c>
      <c r="N34" s="25">
        <v>2956</v>
      </c>
      <c r="O34" s="25">
        <v>664.43447000000003</v>
      </c>
      <c r="P34" s="25">
        <v>2765.5790499999998</v>
      </c>
      <c r="Q34" s="25">
        <v>3457.34</v>
      </c>
      <c r="R34" s="25">
        <v>2104.9936000000002</v>
      </c>
      <c r="S34" s="25">
        <v>2451.232129999999</v>
      </c>
      <c r="T34" s="25">
        <v>1971.4275400000006</v>
      </c>
      <c r="U34" s="25">
        <v>3140.6834200000012</v>
      </c>
      <c r="V34" s="25">
        <v>2365.6700599999999</v>
      </c>
      <c r="W34" s="25">
        <v>2494.2463400000001</v>
      </c>
      <c r="X34" s="25">
        <v>4211.0247099999997</v>
      </c>
      <c r="Y34" s="25">
        <v>6578.5516900000048</v>
      </c>
    </row>
    <row r="35" spans="1:25" ht="17.399999999999999" thickTop="1" thickBot="1">
      <c r="A35" s="23" t="s">
        <v>33</v>
      </c>
      <c r="B35" s="24" t="s">
        <v>9</v>
      </c>
      <c r="C35" s="25">
        <v>0</v>
      </c>
      <c r="D35" s="25">
        <v>1639</v>
      </c>
      <c r="E35" s="25">
        <v>1067</v>
      </c>
      <c r="F35" s="25">
        <v>928</v>
      </c>
      <c r="G35" s="25">
        <v>1654</v>
      </c>
      <c r="H35" s="25">
        <v>1773</v>
      </c>
      <c r="I35" s="25">
        <v>2472</v>
      </c>
      <c r="J35" s="25">
        <v>2846</v>
      </c>
      <c r="K35" s="25">
        <v>2275</v>
      </c>
      <c r="L35" s="25">
        <v>2121</v>
      </c>
      <c r="M35" s="25">
        <v>2019</v>
      </c>
      <c r="N35" s="25">
        <v>2569</v>
      </c>
      <c r="O35" s="25">
        <v>2193.473</v>
      </c>
      <c r="P35" s="25">
        <v>2186.7017999999998</v>
      </c>
      <c r="Q35" s="25">
        <f>546.55559+Q36</f>
        <v>1816.3750899999995</v>
      </c>
      <c r="R35" s="25">
        <v>3478.7777799999994</v>
      </c>
      <c r="S35" s="25">
        <v>2791.3858499999983</v>
      </c>
      <c r="T35" s="25">
        <v>892.25927000000001</v>
      </c>
      <c r="U35" s="25">
        <v>1466.8612200000002</v>
      </c>
      <c r="V35" s="25">
        <v>1283.3387199999997</v>
      </c>
      <c r="W35" s="25">
        <v>3050.453919999999</v>
      </c>
      <c r="X35" s="25">
        <v>5313.0523300000004</v>
      </c>
      <c r="Y35" s="25">
        <v>4414.1033100000004</v>
      </c>
    </row>
    <row r="36" spans="1:25" ht="17.399999999999999" thickTop="1" thickBot="1">
      <c r="A36" s="28" t="s">
        <v>34</v>
      </c>
      <c r="B36" s="24" t="s">
        <v>11</v>
      </c>
      <c r="C36" s="25">
        <v>0</v>
      </c>
      <c r="D36" s="25">
        <v>0</v>
      </c>
      <c r="E36" s="25">
        <v>508</v>
      </c>
      <c r="F36" s="25">
        <v>343</v>
      </c>
      <c r="G36" s="25">
        <v>1129</v>
      </c>
      <c r="H36" s="25">
        <v>0</v>
      </c>
      <c r="I36" s="25">
        <v>2472</v>
      </c>
      <c r="J36" s="25">
        <v>2846</v>
      </c>
      <c r="K36" s="25">
        <v>2275</v>
      </c>
      <c r="L36" s="25">
        <v>2121</v>
      </c>
      <c r="M36" s="25">
        <v>2019</v>
      </c>
      <c r="N36" s="25">
        <v>2569</v>
      </c>
      <c r="O36" s="25">
        <v>375.83765</v>
      </c>
      <c r="P36" s="25">
        <v>187.02983</v>
      </c>
      <c r="Q36" s="25">
        <v>1269.8194999999996</v>
      </c>
      <c r="R36" s="25">
        <f>127.2922+226.99223+63.62235</f>
        <v>417.90677999999997</v>
      </c>
      <c r="S36" s="25">
        <v>1687.5156099999999</v>
      </c>
      <c r="T36" s="25">
        <v>470.99791999999997</v>
      </c>
      <c r="U36" s="25">
        <v>540.96622000000013</v>
      </c>
      <c r="V36" s="25">
        <v>664.87616999999966</v>
      </c>
      <c r="W36" s="25">
        <v>1553.4756300000004</v>
      </c>
      <c r="X36" s="25">
        <v>2437.2406700000001</v>
      </c>
      <c r="Y36" s="25">
        <v>2179.25533</v>
      </c>
    </row>
    <row r="37" spans="1:25" ht="33" customHeight="1" thickTop="1" thickBot="1">
      <c r="A37" s="20">
        <v>6.3</v>
      </c>
      <c r="B37" s="21" t="s">
        <v>35</v>
      </c>
      <c r="C37" s="22">
        <v>1784</v>
      </c>
      <c r="D37" s="22">
        <v>1448</v>
      </c>
      <c r="E37" s="22">
        <v>863</v>
      </c>
      <c r="F37" s="22">
        <v>1051</v>
      </c>
      <c r="G37" s="22">
        <v>1121</v>
      </c>
      <c r="H37" s="22">
        <v>1919</v>
      </c>
      <c r="I37" s="22">
        <v>2975</v>
      </c>
      <c r="J37" s="22">
        <v>3255</v>
      </c>
      <c r="K37" s="22">
        <v>4780</v>
      </c>
      <c r="L37" s="22">
        <v>3910</v>
      </c>
      <c r="M37" s="22">
        <v>4012</v>
      </c>
      <c r="N37" s="22">
        <v>4913</v>
      </c>
      <c r="O37" s="22">
        <f>SUM(O38)</f>
        <v>2776.674</v>
      </c>
      <c r="P37" s="22">
        <v>3207.1024699999998</v>
      </c>
      <c r="Q37" s="22">
        <v>3045.2638700000002</v>
      </c>
      <c r="R37" s="22">
        <f>R38</f>
        <v>1952.654229999999</v>
      </c>
      <c r="S37" s="22">
        <v>2223.5734899999993</v>
      </c>
      <c r="T37" s="22">
        <f>T38</f>
        <v>2992.5044099999982</v>
      </c>
      <c r="U37" s="22">
        <f>U38</f>
        <v>2707.1669400000033</v>
      </c>
      <c r="V37" s="22">
        <f>V38</f>
        <v>2087.3002800000004</v>
      </c>
      <c r="W37" s="22">
        <f>W38</f>
        <v>1903.5144000000009</v>
      </c>
      <c r="X37" s="22">
        <f t="shared" ref="X37" si="10">X38</f>
        <v>3043.5280400000001</v>
      </c>
      <c r="Y37" s="22">
        <v>2043.5376500000007</v>
      </c>
    </row>
    <row r="38" spans="1:25" ht="17.399999999999999" thickTop="1" thickBot="1">
      <c r="A38" s="23" t="s">
        <v>36</v>
      </c>
      <c r="B38" s="24" t="s">
        <v>37</v>
      </c>
      <c r="C38" s="25">
        <v>0</v>
      </c>
      <c r="D38" s="25">
        <v>37</v>
      </c>
      <c r="E38" s="25">
        <v>0</v>
      </c>
      <c r="F38" s="25">
        <v>0</v>
      </c>
      <c r="G38" s="25">
        <v>0</v>
      </c>
      <c r="H38" s="25">
        <v>414</v>
      </c>
      <c r="I38" s="25"/>
      <c r="J38" s="25">
        <v>2180</v>
      </c>
      <c r="K38" s="25">
        <v>1231</v>
      </c>
      <c r="L38" s="25">
        <v>1483</v>
      </c>
      <c r="M38" s="25">
        <v>1753</v>
      </c>
      <c r="N38" s="25">
        <v>2651</v>
      </c>
      <c r="O38" s="25">
        <v>2776.674</v>
      </c>
      <c r="P38" s="25">
        <v>3207.1024699999998</v>
      </c>
      <c r="Q38" s="25">
        <v>3045.2638700000002</v>
      </c>
      <c r="R38" s="25">
        <v>1952.654229999999</v>
      </c>
      <c r="S38" s="25">
        <v>2223.5734899999993</v>
      </c>
      <c r="T38" s="25">
        <v>2992.5044099999982</v>
      </c>
      <c r="U38" s="25">
        <v>2707.1669400000033</v>
      </c>
      <c r="V38" s="25">
        <v>2087.3002800000004</v>
      </c>
      <c r="W38" s="25">
        <v>1903.5144000000009</v>
      </c>
      <c r="X38" s="25">
        <v>3043.5280400000001</v>
      </c>
      <c r="Y38" s="25">
        <v>2043.5376500000007</v>
      </c>
    </row>
    <row r="39" spans="1:25" ht="17.399999999999999" thickTop="1" thickBot="1">
      <c r="A39" s="20">
        <v>6.4</v>
      </c>
      <c r="B39" s="21" t="s">
        <v>38</v>
      </c>
      <c r="C39" s="22">
        <f t="shared" ref="C39:P39" si="11">SUM(C40:C42)</f>
        <v>0</v>
      </c>
      <c r="D39" s="22">
        <f t="shared" si="11"/>
        <v>2800</v>
      </c>
      <c r="E39" s="22">
        <f t="shared" si="11"/>
        <v>1596</v>
      </c>
      <c r="F39" s="22">
        <f t="shared" si="11"/>
        <v>1650</v>
      </c>
      <c r="G39" s="22">
        <f t="shared" si="11"/>
        <v>2450</v>
      </c>
      <c r="H39" s="22">
        <f t="shared" si="11"/>
        <v>3235</v>
      </c>
      <c r="I39" s="22">
        <f t="shared" si="11"/>
        <v>4330</v>
      </c>
      <c r="J39" s="22">
        <f t="shared" si="11"/>
        <v>5624</v>
      </c>
      <c r="K39" s="22">
        <f t="shared" si="11"/>
        <v>8655</v>
      </c>
      <c r="L39" s="22">
        <f t="shared" si="11"/>
        <v>8097</v>
      </c>
      <c r="M39" s="22">
        <f t="shared" si="11"/>
        <v>10862</v>
      </c>
      <c r="N39" s="22">
        <f t="shared" si="11"/>
        <v>14381</v>
      </c>
      <c r="O39" s="22">
        <f t="shared" si="11"/>
        <v>15565.583000000001</v>
      </c>
      <c r="P39" s="22">
        <f t="shared" si="11"/>
        <v>15873.076230000001</v>
      </c>
      <c r="Q39" s="22">
        <f>SUM(Q40:Q42)</f>
        <v>14849.982189999999</v>
      </c>
      <c r="R39" s="22">
        <f>R40+R41+R42</f>
        <v>14419.332450000004</v>
      </c>
      <c r="S39" s="22">
        <v>12955.181530000005</v>
      </c>
      <c r="T39" s="22">
        <f>T40+T41+T42</f>
        <v>14314.382580000012</v>
      </c>
      <c r="U39" s="22">
        <f>U40+U41+U42</f>
        <v>13939.310059999998</v>
      </c>
      <c r="V39" s="22">
        <f>V40+V41+V42</f>
        <v>13411.615849999971</v>
      </c>
      <c r="W39" s="22">
        <f>W40+W41+W42</f>
        <v>12613.575700000007</v>
      </c>
      <c r="X39" s="22">
        <f t="shared" ref="X39:Y39" si="12">X40+X41+X42</f>
        <v>15321.181530000003</v>
      </c>
      <c r="Y39" s="22">
        <f t="shared" si="12"/>
        <v>17516.731200000002</v>
      </c>
    </row>
    <row r="40" spans="1:25" ht="17.399999999999999" thickTop="1" thickBot="1">
      <c r="A40" s="23" t="s">
        <v>39</v>
      </c>
      <c r="B40" s="24" t="s">
        <v>40</v>
      </c>
      <c r="C40" s="25">
        <v>0</v>
      </c>
      <c r="D40" s="25">
        <v>929</v>
      </c>
      <c r="E40" s="25">
        <v>475</v>
      </c>
      <c r="F40" s="25">
        <v>762</v>
      </c>
      <c r="G40" s="26">
        <v>1062</v>
      </c>
      <c r="H40" s="26">
        <v>1419</v>
      </c>
      <c r="I40" s="25">
        <v>1694</v>
      </c>
      <c r="J40" s="26">
        <v>4050</v>
      </c>
      <c r="K40" s="26">
        <v>2091</v>
      </c>
      <c r="L40" s="26">
        <v>1816</v>
      </c>
      <c r="M40" s="26">
        <v>2369</v>
      </c>
      <c r="N40" s="26">
        <v>3599</v>
      </c>
      <c r="O40" s="26">
        <v>3427.0369999999998</v>
      </c>
      <c r="P40" s="26">
        <v>4317.6952300000003</v>
      </c>
      <c r="Q40" s="26">
        <v>3640.47759</v>
      </c>
      <c r="R40" s="26">
        <v>1665.1687000000002</v>
      </c>
      <c r="S40" s="26">
        <v>1117.0480300000004</v>
      </c>
      <c r="T40" s="26">
        <v>1049.4751799999999</v>
      </c>
      <c r="U40" s="26">
        <v>910.49095999999975</v>
      </c>
      <c r="V40" s="26">
        <v>800.7533199999998</v>
      </c>
      <c r="W40" s="26">
        <v>651.30531999999982</v>
      </c>
      <c r="X40" s="26">
        <v>716.32874000000004</v>
      </c>
      <c r="Y40" s="26">
        <v>602.39491999999984</v>
      </c>
    </row>
    <row r="41" spans="1:25" ht="17.399999999999999" thickTop="1" thickBot="1">
      <c r="A41" s="23" t="s">
        <v>41</v>
      </c>
      <c r="B41" s="24" t="s">
        <v>42</v>
      </c>
      <c r="C41" s="25">
        <v>0</v>
      </c>
      <c r="D41" s="25">
        <v>1782</v>
      </c>
      <c r="E41" s="25">
        <v>0</v>
      </c>
      <c r="F41" s="25">
        <v>882</v>
      </c>
      <c r="G41" s="26">
        <v>1388</v>
      </c>
      <c r="H41" s="26">
        <v>1804</v>
      </c>
      <c r="I41" s="25">
        <v>2612</v>
      </c>
      <c r="J41" s="26">
        <v>0</v>
      </c>
      <c r="K41" s="26">
        <v>6454</v>
      </c>
      <c r="L41" s="26">
        <v>6229</v>
      </c>
      <c r="M41" s="26">
        <v>8434</v>
      </c>
      <c r="N41" s="26">
        <v>10633</v>
      </c>
      <c r="O41" s="26">
        <v>11964.947</v>
      </c>
      <c r="P41" s="26">
        <v>11452.41</v>
      </c>
      <c r="Q41" s="26">
        <v>11144.386859999999</v>
      </c>
      <c r="R41" s="26">
        <v>12545.574890000004</v>
      </c>
      <c r="S41" s="26">
        <v>11600.873390000006</v>
      </c>
      <c r="T41" s="26">
        <v>12997.284390000013</v>
      </c>
      <c r="U41" s="26">
        <v>12759.38135</v>
      </c>
      <c r="V41" s="26">
        <v>12440.71624999997</v>
      </c>
      <c r="W41" s="26">
        <v>11878.993770000006</v>
      </c>
      <c r="X41" s="26">
        <v>14432.414850000003</v>
      </c>
      <c r="Y41" s="26">
        <v>16628.790110000002</v>
      </c>
    </row>
    <row r="42" spans="1:25" ht="17.399999999999999" thickTop="1" thickBot="1">
      <c r="A42" s="23" t="s">
        <v>43</v>
      </c>
      <c r="B42" s="24" t="s">
        <v>44</v>
      </c>
      <c r="C42" s="25">
        <v>0</v>
      </c>
      <c r="D42" s="25">
        <v>89</v>
      </c>
      <c r="E42" s="25">
        <v>1121</v>
      </c>
      <c r="F42" s="25">
        <v>6</v>
      </c>
      <c r="G42" s="26">
        <v>0</v>
      </c>
      <c r="H42" s="26">
        <v>12</v>
      </c>
      <c r="I42" s="25">
        <v>24</v>
      </c>
      <c r="J42" s="26">
        <v>1574</v>
      </c>
      <c r="K42" s="26">
        <v>110</v>
      </c>
      <c r="L42" s="26">
        <v>52</v>
      </c>
      <c r="M42" s="26">
        <v>59</v>
      </c>
      <c r="N42" s="26">
        <v>149</v>
      </c>
      <c r="O42" s="26">
        <v>173.59899999999999</v>
      </c>
      <c r="P42" s="26">
        <v>102.971</v>
      </c>
      <c r="Q42" s="26">
        <v>65.117739999999998</v>
      </c>
      <c r="R42" s="26">
        <v>208.58886000000001</v>
      </c>
      <c r="S42" s="26">
        <v>237.26011000000003</v>
      </c>
      <c r="T42" s="26">
        <v>267.62300999999997</v>
      </c>
      <c r="U42" s="26">
        <v>269.43774999999999</v>
      </c>
      <c r="V42" s="26">
        <v>170.14627999999999</v>
      </c>
      <c r="W42" s="26">
        <v>83.276610000000005</v>
      </c>
      <c r="X42" s="26">
        <v>172.43794</v>
      </c>
      <c r="Y42" s="26">
        <v>285.54616999999996</v>
      </c>
    </row>
    <row r="43" spans="1:25" ht="17.399999999999999" thickTop="1" thickBot="1">
      <c r="A43" s="12">
        <v>7</v>
      </c>
      <c r="B43" s="13" t="s">
        <v>45</v>
      </c>
      <c r="C43" s="14">
        <v>11647</v>
      </c>
      <c r="D43" s="14">
        <v>7863</v>
      </c>
      <c r="E43" s="14">
        <v>6147</v>
      </c>
      <c r="F43" s="14">
        <v>6541</v>
      </c>
      <c r="G43" s="14">
        <v>9166</v>
      </c>
      <c r="H43" s="14">
        <v>8295</v>
      </c>
      <c r="I43" s="14">
        <v>8402</v>
      </c>
      <c r="J43" s="14">
        <v>7304</v>
      </c>
      <c r="K43" s="14">
        <v>6991</v>
      </c>
      <c r="L43" s="14">
        <f>SUM(L44+L45+L46+L51)</f>
        <v>12875</v>
      </c>
      <c r="M43" s="14">
        <v>13041</v>
      </c>
      <c r="N43" s="14">
        <f>+(N44+N45+N46+N51)</f>
        <v>16273</v>
      </c>
      <c r="O43" s="14">
        <f>O44+O45+O46</f>
        <v>14761.288</v>
      </c>
      <c r="P43" s="14">
        <f>+P44+P45+P46+P51</f>
        <v>12943.230809999999</v>
      </c>
      <c r="Q43" s="14">
        <f>+Q44+Q45+Q46+Q51</f>
        <v>16007.760020000002</v>
      </c>
      <c r="R43" s="14">
        <f>+R44+R45+R46+R50</f>
        <v>17630.03096</v>
      </c>
      <c r="S43" s="14">
        <f>SUM(S44:S46)</f>
        <v>13956.153549999997</v>
      </c>
      <c r="T43" s="14">
        <f t="shared" ref="T43:X43" si="13">SUM(T44:T46)+T51</f>
        <v>10809.429180000006</v>
      </c>
      <c r="U43" s="14">
        <f t="shared" si="13"/>
        <v>11347.004080000001</v>
      </c>
      <c r="V43" s="14">
        <f t="shared" si="13"/>
        <v>4413.0510000000013</v>
      </c>
      <c r="W43" s="14">
        <f t="shared" si="13"/>
        <v>7305.5234199999977</v>
      </c>
      <c r="X43" s="14">
        <f t="shared" si="13"/>
        <v>9722.8975099999971</v>
      </c>
      <c r="Y43" s="14">
        <f>SUM(Y44:Y46)+Y51</f>
        <v>4638.8524799999996</v>
      </c>
    </row>
    <row r="44" spans="1:25" ht="17.399999999999999" thickTop="1" thickBot="1">
      <c r="A44" s="20">
        <v>7.1</v>
      </c>
      <c r="B44" s="21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6.79</v>
      </c>
      <c r="P44" s="22">
        <v>0</v>
      </c>
      <c r="Q44" s="22">
        <v>9.8689699999999991</v>
      </c>
      <c r="R44" s="22">
        <v>15.73813</v>
      </c>
      <c r="S44" s="22">
        <v>26.518799999999999</v>
      </c>
      <c r="T44" s="22">
        <v>33.52129</v>
      </c>
      <c r="U44" s="22">
        <v>34.127330000000001</v>
      </c>
      <c r="V44" s="22">
        <v>24.50337</v>
      </c>
      <c r="W44" s="22">
        <v>15.893469999999999</v>
      </c>
      <c r="X44" s="22">
        <v>65.54728999999999</v>
      </c>
      <c r="Y44" s="22">
        <v>20.890700000000002</v>
      </c>
    </row>
    <row r="45" spans="1:25" ht="17.399999999999999" thickTop="1" thickBot="1">
      <c r="A45" s="20">
        <v>7.2</v>
      </c>
      <c r="B45" s="21" t="s">
        <v>47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39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</row>
    <row r="46" spans="1:25" ht="17.399999999999999" thickTop="1" thickBot="1">
      <c r="A46" s="20">
        <v>7.3</v>
      </c>
      <c r="B46" s="21" t="s">
        <v>48</v>
      </c>
      <c r="C46" s="22">
        <v>0</v>
      </c>
      <c r="D46" s="22">
        <v>7873</v>
      </c>
      <c r="E46" s="22">
        <v>6147</v>
      </c>
      <c r="F46" s="22">
        <v>6541</v>
      </c>
      <c r="G46" s="22">
        <v>9166</v>
      </c>
      <c r="H46" s="22">
        <v>8295</v>
      </c>
      <c r="I46" s="22">
        <v>8363</v>
      </c>
      <c r="J46" s="22">
        <v>7304</v>
      </c>
      <c r="K46" s="22">
        <v>6991</v>
      </c>
      <c r="L46" s="22">
        <f t="shared" ref="L46:Q46" si="14">SUM(L47:L50)</f>
        <v>12875</v>
      </c>
      <c r="M46" s="22">
        <f t="shared" si="14"/>
        <v>13041</v>
      </c>
      <c r="N46" s="22">
        <f t="shared" si="14"/>
        <v>16273</v>
      </c>
      <c r="O46" s="22">
        <f t="shared" si="14"/>
        <v>14754.498</v>
      </c>
      <c r="P46" s="22">
        <f t="shared" si="14"/>
        <v>12887.027529999999</v>
      </c>
      <c r="Q46" s="22">
        <f t="shared" si="14"/>
        <v>15941.893230000001</v>
      </c>
      <c r="R46" s="22">
        <f t="shared" ref="R46:Y46" si="15">SUM(R47:R50)</f>
        <v>17591.385589999998</v>
      </c>
      <c r="S46" s="22">
        <f t="shared" si="15"/>
        <v>13929.634749999997</v>
      </c>
      <c r="T46" s="22">
        <f t="shared" si="15"/>
        <v>10727.396460000005</v>
      </c>
      <c r="U46" s="22">
        <f t="shared" si="15"/>
        <v>11312.876750000001</v>
      </c>
      <c r="V46" s="22">
        <f t="shared" si="15"/>
        <v>4388.5476300000009</v>
      </c>
      <c r="W46" s="22">
        <f t="shared" si="15"/>
        <v>7204.5475499999975</v>
      </c>
      <c r="X46" s="22">
        <f t="shared" si="15"/>
        <v>9363.2705399999959</v>
      </c>
      <c r="Y46" s="22">
        <f t="shared" si="15"/>
        <v>4473.1952899999997</v>
      </c>
    </row>
    <row r="47" spans="1:25" ht="17.399999999999999" thickTop="1" thickBot="1">
      <c r="A47" s="23" t="s">
        <v>49</v>
      </c>
      <c r="B47" s="24" t="s">
        <v>50</v>
      </c>
      <c r="C47" s="25">
        <v>0</v>
      </c>
      <c r="D47" s="25">
        <v>57</v>
      </c>
      <c r="E47" s="25">
        <v>27</v>
      </c>
      <c r="F47" s="25">
        <v>3</v>
      </c>
      <c r="G47" s="26">
        <v>6</v>
      </c>
      <c r="H47" s="26">
        <v>10</v>
      </c>
      <c r="I47" s="25">
        <v>7</v>
      </c>
      <c r="J47" s="26">
        <v>10</v>
      </c>
      <c r="K47" s="26">
        <v>25</v>
      </c>
      <c r="L47" s="26">
        <v>5</v>
      </c>
      <c r="M47" s="29">
        <v>39</v>
      </c>
      <c r="N47" s="26">
        <v>3</v>
      </c>
      <c r="O47" s="26">
        <v>16.504999999999999</v>
      </c>
      <c r="P47" s="26">
        <v>0</v>
      </c>
      <c r="Q47" s="26">
        <v>7.936700000000001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</row>
    <row r="48" spans="1:25" ht="17.399999999999999" thickTop="1" thickBot="1">
      <c r="A48" s="23" t="s">
        <v>51</v>
      </c>
      <c r="B48" s="24" t="s">
        <v>52</v>
      </c>
      <c r="C48" s="25">
        <v>0</v>
      </c>
      <c r="D48" s="25">
        <v>7816</v>
      </c>
      <c r="E48" s="25">
        <v>6120</v>
      </c>
      <c r="F48" s="25">
        <v>6538</v>
      </c>
      <c r="G48" s="26">
        <v>9160</v>
      </c>
      <c r="H48" s="26">
        <v>8273</v>
      </c>
      <c r="I48" s="25">
        <v>8356</v>
      </c>
      <c r="J48" s="26">
        <v>7159</v>
      </c>
      <c r="K48" s="26">
        <v>6948</v>
      </c>
      <c r="L48" s="26">
        <v>12870</v>
      </c>
      <c r="M48" s="29">
        <v>12998</v>
      </c>
      <c r="N48" s="26">
        <v>16269</v>
      </c>
      <c r="O48" s="26">
        <v>14732.169</v>
      </c>
      <c r="P48" s="26">
        <v>12873.80162</v>
      </c>
      <c r="Q48" s="26">
        <v>15912.567590000001</v>
      </c>
      <c r="R48" s="26">
        <v>17568.478349999998</v>
      </c>
      <c r="S48" s="26">
        <v>13921.807449999997</v>
      </c>
      <c r="T48" s="26">
        <v>10701.184530000006</v>
      </c>
      <c r="U48" s="26">
        <f>4653.61051+6652.03549</f>
        <v>11305.646000000001</v>
      </c>
      <c r="V48" s="26">
        <v>4372.2232500000009</v>
      </c>
      <c r="W48" s="26">
        <v>7204.5475499999975</v>
      </c>
      <c r="X48" s="26">
        <v>9363.2705399999959</v>
      </c>
      <c r="Y48" s="26">
        <v>4473.1952899999997</v>
      </c>
    </row>
    <row r="49" spans="1:27" ht="17.399999999999999" thickTop="1" thickBot="1">
      <c r="A49" s="23" t="s">
        <v>53</v>
      </c>
      <c r="B49" s="24" t="s">
        <v>54</v>
      </c>
      <c r="C49" s="25">
        <v>0</v>
      </c>
      <c r="D49" s="25">
        <v>0</v>
      </c>
      <c r="E49" s="25">
        <v>0</v>
      </c>
      <c r="F49" s="25">
        <v>0</v>
      </c>
      <c r="G49" s="26">
        <v>0</v>
      </c>
      <c r="H49" s="26">
        <v>0</v>
      </c>
      <c r="I49" s="25">
        <v>0</v>
      </c>
      <c r="J49" s="26">
        <v>0</v>
      </c>
      <c r="K49" s="26">
        <v>0</v>
      </c>
      <c r="L49" s="26">
        <v>0</v>
      </c>
      <c r="M49" s="29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</row>
    <row r="50" spans="1:27" ht="17.399999999999999" thickTop="1" thickBot="1">
      <c r="A50" s="23" t="s">
        <v>55</v>
      </c>
      <c r="B50" s="24" t="s">
        <v>56</v>
      </c>
      <c r="C50" s="25">
        <v>0</v>
      </c>
      <c r="D50" s="25">
        <v>0</v>
      </c>
      <c r="E50" s="25">
        <v>0</v>
      </c>
      <c r="F50" s="25">
        <v>0</v>
      </c>
      <c r="G50" s="26">
        <v>0</v>
      </c>
      <c r="H50" s="26">
        <v>12</v>
      </c>
      <c r="I50" s="25">
        <v>0</v>
      </c>
      <c r="J50" s="26">
        <v>135</v>
      </c>
      <c r="K50" s="26">
        <v>18</v>
      </c>
      <c r="L50" s="26">
        <v>0</v>
      </c>
      <c r="M50" s="29">
        <v>4</v>
      </c>
      <c r="N50" s="26">
        <v>1</v>
      </c>
      <c r="O50" s="26">
        <v>5.8239999999999998</v>
      </c>
      <c r="P50" s="26">
        <v>13.225910000000001</v>
      </c>
      <c r="Q50" s="26">
        <v>21.388939999999998</v>
      </c>
      <c r="R50" s="26">
        <v>22.907240000000002</v>
      </c>
      <c r="S50" s="26">
        <v>7.8273000000000001</v>
      </c>
      <c r="T50" s="26">
        <v>26.211929999999995</v>
      </c>
      <c r="U50" s="26">
        <v>7.2307499999999996</v>
      </c>
      <c r="V50" s="26">
        <v>16.324380000000001</v>
      </c>
      <c r="W50" s="30">
        <v>0</v>
      </c>
      <c r="X50" s="30">
        <v>0</v>
      </c>
      <c r="Y50" s="30">
        <v>0</v>
      </c>
    </row>
    <row r="51" spans="1:27" ht="17.399999999999999" thickTop="1" thickBot="1">
      <c r="A51" s="20">
        <v>7.4</v>
      </c>
      <c r="B51" s="21" t="s">
        <v>57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56.203279999999999</v>
      </c>
      <c r="Q51" s="22">
        <v>55.997819999999997</v>
      </c>
      <c r="R51" s="22">
        <v>0</v>
      </c>
      <c r="S51" s="22">
        <v>0</v>
      </c>
      <c r="T51" s="22">
        <v>48.511429999999997</v>
      </c>
      <c r="U51" s="22">
        <v>0</v>
      </c>
      <c r="V51" s="22">
        <v>0</v>
      </c>
      <c r="W51" s="22">
        <v>85.082399999999993</v>
      </c>
      <c r="X51" s="22">
        <v>294.07968</v>
      </c>
      <c r="Y51" s="22">
        <v>144.76649</v>
      </c>
    </row>
    <row r="52" spans="1:27" ht="17.399999999999999" thickTop="1" thickBot="1">
      <c r="A52" s="12">
        <v>8</v>
      </c>
      <c r="B52" s="13" t="s">
        <v>58</v>
      </c>
      <c r="C52" s="14">
        <v>0</v>
      </c>
      <c r="D52" s="14">
        <v>28</v>
      </c>
      <c r="E52" s="14">
        <v>3</v>
      </c>
      <c r="F52" s="14">
        <v>6</v>
      </c>
      <c r="G52" s="14">
        <v>11</v>
      </c>
      <c r="H52" s="14">
        <v>12</v>
      </c>
      <c r="I52" s="14">
        <v>13</v>
      </c>
      <c r="J52" s="14">
        <v>25</v>
      </c>
      <c r="K52" s="14">
        <v>81</v>
      </c>
      <c r="L52" s="14">
        <f t="shared" ref="L52:Q52" si="16">SUM(L53:L54)</f>
        <v>54</v>
      </c>
      <c r="M52" s="14">
        <f t="shared" si="16"/>
        <v>90</v>
      </c>
      <c r="N52" s="14">
        <f t="shared" si="16"/>
        <v>171</v>
      </c>
      <c r="O52" s="14">
        <f t="shared" si="16"/>
        <v>0.76214000000000004</v>
      </c>
      <c r="P52" s="14">
        <f t="shared" si="16"/>
        <v>244.00730999999999</v>
      </c>
      <c r="Q52" s="14">
        <f t="shared" si="16"/>
        <v>255.79599999999999</v>
      </c>
      <c r="R52" s="14">
        <f>SUM(R53:R54)</f>
        <v>196.36882999999997</v>
      </c>
      <c r="S52" s="14">
        <v>176.39071000000001</v>
      </c>
      <c r="T52" s="14">
        <v>115.93693000000002</v>
      </c>
      <c r="U52" s="14">
        <v>112.78080999999999</v>
      </c>
      <c r="V52" s="14">
        <v>124.85071000000001</v>
      </c>
      <c r="W52" s="14">
        <f>W53+W54</f>
        <v>148.20917</v>
      </c>
      <c r="X52" s="14">
        <f t="shared" ref="X52:Y52" si="17">X53+X54</f>
        <v>160.07518999999999</v>
      </c>
      <c r="Y52" s="14">
        <f t="shared" si="17"/>
        <v>193.72221000000002</v>
      </c>
    </row>
    <row r="53" spans="1:27" ht="17.399999999999999" thickTop="1" thickBot="1">
      <c r="A53" s="20">
        <v>8.1</v>
      </c>
      <c r="B53" s="21" t="s">
        <v>59</v>
      </c>
      <c r="C53" s="22">
        <v>0</v>
      </c>
      <c r="D53" s="22">
        <v>0</v>
      </c>
      <c r="E53" s="22">
        <v>0</v>
      </c>
      <c r="F53" s="22">
        <v>5</v>
      </c>
      <c r="G53" s="22">
        <v>1</v>
      </c>
      <c r="H53" s="22">
        <v>12</v>
      </c>
      <c r="I53" s="22">
        <v>13</v>
      </c>
      <c r="J53" s="22">
        <v>23</v>
      </c>
      <c r="K53" s="22">
        <v>61</v>
      </c>
      <c r="L53" s="22">
        <v>31</v>
      </c>
      <c r="M53" s="22">
        <v>69</v>
      </c>
      <c r="N53" s="22">
        <v>119</v>
      </c>
      <c r="O53" s="22">
        <v>0.59389999999999998</v>
      </c>
      <c r="P53" s="22">
        <v>195.08099999999999</v>
      </c>
      <c r="Q53" s="22">
        <v>225.30942999999999</v>
      </c>
      <c r="R53" s="22">
        <v>170.23454999999998</v>
      </c>
      <c r="S53" s="22">
        <v>148.53038000000001</v>
      </c>
      <c r="T53" s="22">
        <v>85.395800000000008</v>
      </c>
      <c r="U53" s="22">
        <v>96.13463999999999</v>
      </c>
      <c r="V53" s="22">
        <v>110.5946</v>
      </c>
      <c r="W53" s="22">
        <v>130.05445</v>
      </c>
      <c r="X53" s="22">
        <v>142.27956</v>
      </c>
      <c r="Y53" s="22">
        <v>172.7663</v>
      </c>
    </row>
    <row r="54" spans="1:27" ht="17.399999999999999" thickTop="1" thickBot="1">
      <c r="A54" s="20">
        <v>8.1999999999999993</v>
      </c>
      <c r="B54" s="21" t="s">
        <v>60</v>
      </c>
      <c r="C54" s="22">
        <v>0</v>
      </c>
      <c r="D54" s="22">
        <v>28</v>
      </c>
      <c r="E54" s="22">
        <v>3</v>
      </c>
      <c r="F54" s="22">
        <v>1</v>
      </c>
      <c r="G54" s="22">
        <v>10</v>
      </c>
      <c r="H54" s="22">
        <v>0</v>
      </c>
      <c r="I54" s="22">
        <v>0</v>
      </c>
      <c r="J54" s="22">
        <v>2</v>
      </c>
      <c r="K54" s="22">
        <v>20</v>
      </c>
      <c r="L54" s="22">
        <v>23</v>
      </c>
      <c r="M54" s="22">
        <v>21</v>
      </c>
      <c r="N54" s="22">
        <v>52</v>
      </c>
      <c r="O54" s="22">
        <v>0.16824</v>
      </c>
      <c r="P54" s="22">
        <v>48.926310000000001</v>
      </c>
      <c r="Q54" s="22">
        <v>30.48657</v>
      </c>
      <c r="R54" s="22">
        <v>26.13428</v>
      </c>
      <c r="S54" s="22">
        <v>27.860329999999998</v>
      </c>
      <c r="T54" s="22">
        <v>30.541130000000003</v>
      </c>
      <c r="U54" s="22">
        <v>16.646169999999998</v>
      </c>
      <c r="V54" s="22">
        <v>14.256110000000001</v>
      </c>
      <c r="W54" s="22">
        <v>18.154720000000001</v>
      </c>
      <c r="X54" s="22">
        <v>17.795629999999996</v>
      </c>
      <c r="Y54" s="22">
        <v>20.955910000000003</v>
      </c>
    </row>
    <row r="55" spans="1:27" ht="17.399999999999999" thickTop="1" thickBot="1">
      <c r="A55" s="12">
        <v>9</v>
      </c>
      <c r="B55" s="13" t="s">
        <v>61</v>
      </c>
      <c r="C55" s="14">
        <v>1092</v>
      </c>
      <c r="D55" s="14">
        <v>995</v>
      </c>
      <c r="E55" s="14">
        <v>693</v>
      </c>
      <c r="F55" s="14">
        <v>546</v>
      </c>
      <c r="G55" s="14">
        <v>441</v>
      </c>
      <c r="H55" s="14">
        <v>359</v>
      </c>
      <c r="I55" s="14">
        <v>808</v>
      </c>
      <c r="J55" s="14">
        <v>2373</v>
      </c>
      <c r="K55" s="14">
        <v>3715</v>
      </c>
      <c r="L55" s="14">
        <v>1233</v>
      </c>
      <c r="M55" s="14">
        <v>5097</v>
      </c>
      <c r="N55" s="14">
        <v>3865</v>
      </c>
      <c r="O55" s="14">
        <v>1815.31654</v>
      </c>
      <c r="P55" s="14">
        <v>1097.2969499999999</v>
      </c>
      <c r="Q55" s="14">
        <v>1200.6583600000001</v>
      </c>
      <c r="R55" s="14">
        <v>1383.6513399999994</v>
      </c>
      <c r="S55" s="14">
        <v>1204.0883300000003</v>
      </c>
      <c r="T55" s="14">
        <v>772.74483000000021</v>
      </c>
      <c r="U55" s="14">
        <v>893.97776999999996</v>
      </c>
      <c r="V55" s="14">
        <v>1559.5964699999995</v>
      </c>
      <c r="W55" s="14">
        <v>565.93730999999991</v>
      </c>
      <c r="X55" s="14">
        <v>1256.7618300000001</v>
      </c>
      <c r="Y55" s="14">
        <v>458.98906000000005</v>
      </c>
    </row>
    <row r="56" spans="1:27" ht="17.399999999999999" thickTop="1" thickBot="1">
      <c r="A56" s="12">
        <v>10</v>
      </c>
      <c r="B56" s="13" t="s">
        <v>62</v>
      </c>
      <c r="C56" s="14">
        <f t="shared" ref="C56:P56" si="18">+C57+C62+C63+C68</f>
        <v>0</v>
      </c>
      <c r="D56" s="14">
        <f t="shared" si="18"/>
        <v>28051</v>
      </c>
      <c r="E56" s="14">
        <f t="shared" si="18"/>
        <v>30904</v>
      </c>
      <c r="F56" s="14">
        <f t="shared" si="18"/>
        <v>20845</v>
      </c>
      <c r="G56" s="14">
        <f t="shared" si="18"/>
        <v>13437</v>
      </c>
      <c r="H56" s="14">
        <f t="shared" si="18"/>
        <v>45465</v>
      </c>
      <c r="I56" s="14">
        <f t="shared" si="18"/>
        <v>57793</v>
      </c>
      <c r="J56" s="14">
        <f t="shared" si="18"/>
        <v>69482</v>
      </c>
      <c r="K56" s="14">
        <f t="shared" si="18"/>
        <v>65196</v>
      </c>
      <c r="L56" s="14">
        <f t="shared" si="18"/>
        <v>68215</v>
      </c>
      <c r="M56" s="14">
        <f t="shared" si="18"/>
        <v>74865</v>
      </c>
      <c r="N56" s="14">
        <f t="shared" si="18"/>
        <v>90773</v>
      </c>
      <c r="O56" s="14">
        <f t="shared" si="18"/>
        <v>73577.786189999999</v>
      </c>
      <c r="P56" s="14">
        <f t="shared" si="18"/>
        <v>75496.403579999998</v>
      </c>
      <c r="Q56" s="14">
        <f>+Q57+Q62+Q63+Q68</f>
        <v>75362.926380000004</v>
      </c>
      <c r="R56" s="14">
        <f t="shared" ref="R56" si="19">+R57+R62+R63+R68</f>
        <v>64357.033620000009</v>
      </c>
      <c r="S56" s="14">
        <v>49144.707979999985</v>
      </c>
      <c r="T56" s="14">
        <f t="shared" ref="T56:X56" si="20">T57+T62+T63+T68</f>
        <v>74795.808779999934</v>
      </c>
      <c r="U56" s="14">
        <f t="shared" si="20"/>
        <v>75732.411769999962</v>
      </c>
      <c r="V56" s="14">
        <f t="shared" si="20"/>
        <v>70159.109830000001</v>
      </c>
      <c r="W56" s="14">
        <f t="shared" si="20"/>
        <v>59845.153650000007</v>
      </c>
      <c r="X56" s="14">
        <f t="shared" si="20"/>
        <v>110675.6949300001</v>
      </c>
      <c r="Y56" s="14">
        <f>Y57+Y62+Y63+Y68</f>
        <v>87603.932260000016</v>
      </c>
    </row>
    <row r="57" spans="1:27" ht="17.399999999999999" thickTop="1" thickBot="1">
      <c r="A57" s="20">
        <v>10.1</v>
      </c>
      <c r="B57" s="21" t="s">
        <v>63</v>
      </c>
      <c r="C57" s="22">
        <f t="shared" ref="C57:P57" si="21">SUM(C58:C61)</f>
        <v>0</v>
      </c>
      <c r="D57" s="22">
        <f t="shared" si="21"/>
        <v>28051</v>
      </c>
      <c r="E57" s="22">
        <f t="shared" si="21"/>
        <v>14631</v>
      </c>
      <c r="F57" s="22">
        <f t="shared" si="21"/>
        <v>14273</v>
      </c>
      <c r="G57" s="22">
        <f t="shared" si="21"/>
        <v>5514</v>
      </c>
      <c r="H57" s="22">
        <f t="shared" si="21"/>
        <v>25360</v>
      </c>
      <c r="I57" s="22">
        <f t="shared" si="21"/>
        <v>28829</v>
      </c>
      <c r="J57" s="22">
        <f t="shared" si="21"/>
        <v>28035</v>
      </c>
      <c r="K57" s="22">
        <f t="shared" si="21"/>
        <v>32197</v>
      </c>
      <c r="L57" s="22">
        <f t="shared" si="21"/>
        <v>23565</v>
      </c>
      <c r="M57" s="22">
        <f t="shared" si="21"/>
        <v>33394</v>
      </c>
      <c r="N57" s="22">
        <f t="shared" si="21"/>
        <v>41229</v>
      </c>
      <c r="O57" s="22">
        <f t="shared" si="21"/>
        <v>33129.989799999996</v>
      </c>
      <c r="P57" s="22">
        <f t="shared" si="21"/>
        <v>36748.708579999999</v>
      </c>
      <c r="Q57" s="22">
        <f>SUM(Q58:Q61)</f>
        <v>37108.119550000003</v>
      </c>
      <c r="R57" s="22">
        <f>SUM(R58:R61)</f>
        <v>28635.824090000006</v>
      </c>
      <c r="S57" s="22">
        <v>18127.657379999997</v>
      </c>
      <c r="T57" s="22">
        <f t="shared" ref="T57:Y57" si="22">SUM(T58:T61)</f>
        <v>37655.473749999954</v>
      </c>
      <c r="U57" s="22">
        <f t="shared" si="22"/>
        <v>38523.936569999976</v>
      </c>
      <c r="V57" s="22">
        <f t="shared" si="22"/>
        <v>34261.16534</v>
      </c>
      <c r="W57" s="22">
        <f t="shared" si="22"/>
        <v>25872.472639999985</v>
      </c>
      <c r="X57" s="22">
        <f t="shared" si="22"/>
        <v>69321.68980000008</v>
      </c>
      <c r="Y57" s="22">
        <f t="shared" si="22"/>
        <v>41363.424900000027</v>
      </c>
    </row>
    <row r="58" spans="1:27" ht="20.399999999999999" thickTop="1" thickBot="1">
      <c r="A58" s="23" t="s">
        <v>64</v>
      </c>
      <c r="B58" s="31" t="s">
        <v>65</v>
      </c>
      <c r="C58" s="25">
        <v>0</v>
      </c>
      <c r="D58" s="25">
        <v>6941</v>
      </c>
      <c r="E58" s="25">
        <v>4077</v>
      </c>
      <c r="F58" s="25">
        <v>3529</v>
      </c>
      <c r="G58" s="26">
        <v>4727</v>
      </c>
      <c r="H58" s="26">
        <v>5823</v>
      </c>
      <c r="I58" s="25">
        <v>6259</v>
      </c>
      <c r="J58" s="26">
        <v>5588</v>
      </c>
      <c r="K58" s="26">
        <v>7985</v>
      </c>
      <c r="L58" s="26">
        <v>6113</v>
      </c>
      <c r="M58" s="26">
        <v>6045</v>
      </c>
      <c r="N58" s="26">
        <v>7132</v>
      </c>
      <c r="O58" s="26">
        <v>6256.6530000000002</v>
      </c>
      <c r="P58" s="26">
        <v>6153.0825800000002</v>
      </c>
      <c r="Q58" s="26">
        <v>5622.9032100000004</v>
      </c>
      <c r="R58" s="26">
        <v>4516.3936500000009</v>
      </c>
      <c r="S58" s="26">
        <v>3609.9161500000009</v>
      </c>
      <c r="T58" s="26">
        <v>3249.9469599999993</v>
      </c>
      <c r="U58" s="26">
        <v>3906.6604700000003</v>
      </c>
      <c r="V58" s="26">
        <v>2632.7325700000006</v>
      </c>
      <c r="W58" s="26">
        <v>1547.0102199999997</v>
      </c>
      <c r="X58" s="26">
        <v>1750.8690000000004</v>
      </c>
      <c r="Y58" s="26">
        <v>2793.1771699999999</v>
      </c>
      <c r="AA58" s="32"/>
    </row>
    <row r="59" spans="1:27" ht="20.399999999999999" thickTop="1" thickBot="1">
      <c r="A59" s="23" t="s">
        <v>66</v>
      </c>
      <c r="B59" s="31" t="s">
        <v>67</v>
      </c>
      <c r="C59" s="25">
        <v>0</v>
      </c>
      <c r="D59" s="25">
        <v>8529</v>
      </c>
      <c r="E59" s="25">
        <v>3247</v>
      </c>
      <c r="F59" s="25">
        <v>1856</v>
      </c>
      <c r="G59" s="26">
        <v>760</v>
      </c>
      <c r="H59" s="26">
        <v>5683</v>
      </c>
      <c r="I59" s="25">
        <v>5795</v>
      </c>
      <c r="J59" s="26">
        <v>5077</v>
      </c>
      <c r="K59" s="26">
        <v>5958</v>
      </c>
      <c r="L59" s="26">
        <v>5128</v>
      </c>
      <c r="M59" s="26">
        <v>4490</v>
      </c>
      <c r="N59" s="26">
        <v>5457</v>
      </c>
      <c r="O59" s="26">
        <v>0</v>
      </c>
      <c r="P59" s="26">
        <v>0</v>
      </c>
      <c r="Q59" s="26">
        <v>1364.902</v>
      </c>
      <c r="R59" s="26">
        <v>1352.57212</v>
      </c>
      <c r="S59" s="26">
        <v>0</v>
      </c>
      <c r="T59" s="26">
        <v>0</v>
      </c>
      <c r="U59" s="26">
        <v>0</v>
      </c>
      <c r="V59" s="26">
        <v>0</v>
      </c>
      <c r="W59" s="26">
        <v>231.44704999999988</v>
      </c>
      <c r="X59" s="26">
        <v>419.83964999999989</v>
      </c>
      <c r="Y59" s="26">
        <v>192.10382999999996</v>
      </c>
      <c r="AA59" s="32"/>
    </row>
    <row r="60" spans="1:27" ht="20.399999999999999" thickTop="1" thickBot="1">
      <c r="A60" s="23" t="s">
        <v>68</v>
      </c>
      <c r="B60" s="31" t="s">
        <v>69</v>
      </c>
      <c r="C60" s="25">
        <v>0</v>
      </c>
      <c r="D60" s="25">
        <v>6679</v>
      </c>
      <c r="E60" s="25">
        <v>5684</v>
      </c>
      <c r="F60" s="25">
        <v>4766</v>
      </c>
      <c r="G60" s="26">
        <v>15</v>
      </c>
      <c r="H60" s="26">
        <v>6964</v>
      </c>
      <c r="I60" s="27">
        <v>7412</v>
      </c>
      <c r="J60" s="26">
        <v>8055</v>
      </c>
      <c r="K60" s="26">
        <v>9813</v>
      </c>
      <c r="L60" s="26">
        <v>8460</v>
      </c>
      <c r="M60" s="26">
        <v>11718</v>
      </c>
      <c r="N60" s="26">
        <v>10244</v>
      </c>
      <c r="O60" s="26">
        <v>10317.0098</v>
      </c>
      <c r="P60" s="26">
        <v>10163.567999999999</v>
      </c>
      <c r="Q60" s="26">
        <v>10833.98993</v>
      </c>
      <c r="R60" s="26">
        <v>8572.9903299999987</v>
      </c>
      <c r="S60" s="26">
        <v>9091.6255799999999</v>
      </c>
      <c r="T60" s="26">
        <v>19082.294959999977</v>
      </c>
      <c r="U60" s="26">
        <v>18332.636199999986</v>
      </c>
      <c r="V60" s="26">
        <v>18151.580230000003</v>
      </c>
      <c r="W60" s="26">
        <v>13752.508869999985</v>
      </c>
      <c r="X60" s="26">
        <v>14854.620460000002</v>
      </c>
      <c r="Y60" s="26">
        <v>17603.573380000013</v>
      </c>
      <c r="AA60" s="32"/>
    </row>
    <row r="61" spans="1:27" ht="20.399999999999999" thickTop="1" thickBot="1">
      <c r="A61" s="23" t="s">
        <v>70</v>
      </c>
      <c r="B61" s="31" t="s">
        <v>71</v>
      </c>
      <c r="C61" s="25">
        <v>0</v>
      </c>
      <c r="D61" s="25">
        <v>5902</v>
      </c>
      <c r="E61" s="25">
        <v>1623</v>
      </c>
      <c r="F61" s="25">
        <v>4122</v>
      </c>
      <c r="G61" s="26">
        <v>12</v>
      </c>
      <c r="H61" s="26">
        <v>6890</v>
      </c>
      <c r="I61" s="27">
        <v>9363</v>
      </c>
      <c r="J61" s="26">
        <v>9315</v>
      </c>
      <c r="K61" s="26">
        <v>8441</v>
      </c>
      <c r="L61" s="26">
        <v>3864</v>
      </c>
      <c r="M61" s="26">
        <v>11141</v>
      </c>
      <c r="N61" s="26">
        <v>18396</v>
      </c>
      <c r="O61" s="26">
        <f>1268.88693+15287.44007</f>
        <v>16556.327000000001</v>
      </c>
      <c r="P61" s="26">
        <v>20432.058000000001</v>
      </c>
      <c r="Q61" s="26">
        <v>19286.324410000001</v>
      </c>
      <c r="R61" s="26">
        <v>14193.867990000006</v>
      </c>
      <c r="S61" s="26">
        <v>5426.1156499999979</v>
      </c>
      <c r="T61" s="26">
        <v>15323.231829999975</v>
      </c>
      <c r="U61" s="26">
        <v>16284.639899999995</v>
      </c>
      <c r="V61" s="26">
        <v>13476.852539999994</v>
      </c>
      <c r="W61" s="26">
        <v>10341.506500000001</v>
      </c>
      <c r="X61" s="26">
        <v>52296.360690000074</v>
      </c>
      <c r="Y61" s="26">
        <v>20774.570520000016</v>
      </c>
      <c r="AA61" s="32"/>
    </row>
    <row r="62" spans="1:27" ht="20.399999999999999" thickTop="1" thickBot="1">
      <c r="A62" s="20">
        <v>10.199999999999999</v>
      </c>
      <c r="B62" s="21" t="s">
        <v>72</v>
      </c>
      <c r="C62" s="22">
        <v>0</v>
      </c>
      <c r="D62" s="22">
        <v>0</v>
      </c>
      <c r="E62" s="22">
        <v>7</v>
      </c>
      <c r="F62" s="22">
        <v>48</v>
      </c>
      <c r="G62" s="22">
        <v>905</v>
      </c>
      <c r="H62" s="22">
        <v>101</v>
      </c>
      <c r="I62" s="22">
        <v>100</v>
      </c>
      <c r="J62" s="22">
        <v>133</v>
      </c>
      <c r="K62" s="22">
        <v>6895</v>
      </c>
      <c r="L62" s="22">
        <v>4115</v>
      </c>
      <c r="M62" s="22">
        <v>3738</v>
      </c>
      <c r="N62" s="22">
        <v>120</v>
      </c>
      <c r="O62" s="22">
        <v>633.64011000000005</v>
      </c>
      <c r="P62" s="22">
        <v>988.18799999999999</v>
      </c>
      <c r="Q62" s="22">
        <v>441.21802000000002</v>
      </c>
      <c r="R62" s="22">
        <v>732</v>
      </c>
      <c r="S62" s="22">
        <v>358</v>
      </c>
      <c r="T62" s="22">
        <v>622.98713999999973</v>
      </c>
      <c r="U62" s="22">
        <v>898.26450000000057</v>
      </c>
      <c r="V62" s="22">
        <v>791.82438999999965</v>
      </c>
      <c r="W62" s="22">
        <v>1277.3445300000005</v>
      </c>
      <c r="X62" s="22">
        <v>1973.8817400000012</v>
      </c>
      <c r="Y62" s="22">
        <v>3373.1799299999993</v>
      </c>
      <c r="AA62" s="32"/>
    </row>
    <row r="63" spans="1:27" ht="20.399999999999999" thickTop="1" thickBot="1">
      <c r="A63" s="20">
        <v>10.3</v>
      </c>
      <c r="B63" s="21" t="s">
        <v>73</v>
      </c>
      <c r="C63" s="22">
        <f t="shared" ref="C63:P63" si="23">SUM(C64:C67)</f>
        <v>0</v>
      </c>
      <c r="D63" s="22">
        <f t="shared" si="23"/>
        <v>0</v>
      </c>
      <c r="E63" s="22">
        <f t="shared" si="23"/>
        <v>12165</v>
      </c>
      <c r="F63" s="22">
        <f t="shared" si="23"/>
        <v>6358</v>
      </c>
      <c r="G63" s="22">
        <f t="shared" si="23"/>
        <v>3673</v>
      </c>
      <c r="H63" s="22">
        <f t="shared" si="23"/>
        <v>17193</v>
      </c>
      <c r="I63" s="22">
        <f t="shared" si="23"/>
        <v>26431</v>
      </c>
      <c r="J63" s="22">
        <f t="shared" si="23"/>
        <v>39029</v>
      </c>
      <c r="K63" s="22">
        <f t="shared" si="23"/>
        <v>23298</v>
      </c>
      <c r="L63" s="22">
        <f t="shared" si="23"/>
        <v>38183</v>
      </c>
      <c r="M63" s="22">
        <f t="shared" si="23"/>
        <v>34923</v>
      </c>
      <c r="N63" s="22">
        <f t="shared" si="23"/>
        <v>46407</v>
      </c>
      <c r="O63" s="22">
        <f t="shared" si="23"/>
        <v>36928.929710000004</v>
      </c>
      <c r="P63" s="22">
        <f t="shared" si="23"/>
        <v>34728.716999999997</v>
      </c>
      <c r="Q63" s="22">
        <f>SUM(Q64:Q67)</f>
        <v>34149.098729999998</v>
      </c>
      <c r="R63" s="22">
        <f>SUM(R64:R67)</f>
        <v>32137.209530000004</v>
      </c>
      <c r="S63" s="22">
        <v>27393.050599999988</v>
      </c>
      <c r="T63" s="22">
        <f t="shared" ref="T63:Y63" si="24">SUM(T64:T67)</f>
        <v>33605.32641999999</v>
      </c>
      <c r="U63" s="22">
        <f t="shared" si="24"/>
        <v>33125.897829999994</v>
      </c>
      <c r="V63" s="22">
        <f t="shared" si="24"/>
        <v>32396.968850000005</v>
      </c>
      <c r="W63" s="22">
        <f t="shared" si="24"/>
        <v>29814.236370000024</v>
      </c>
      <c r="X63" s="22">
        <f t="shared" si="24"/>
        <v>36552.747370000026</v>
      </c>
      <c r="Y63" s="22">
        <f t="shared" si="24"/>
        <v>39884.912629999992</v>
      </c>
      <c r="AA63" s="32"/>
    </row>
    <row r="64" spans="1:27" ht="20.399999999999999" thickTop="1" thickBot="1">
      <c r="A64" s="23" t="s">
        <v>74</v>
      </c>
      <c r="B64" s="31" t="s">
        <v>75</v>
      </c>
      <c r="C64" s="25">
        <v>0</v>
      </c>
      <c r="D64" s="25">
        <v>0</v>
      </c>
      <c r="E64" s="25">
        <v>7833</v>
      </c>
      <c r="F64" s="25">
        <v>5949</v>
      </c>
      <c r="G64" s="26">
        <v>3386</v>
      </c>
      <c r="H64" s="26">
        <v>11735</v>
      </c>
      <c r="I64" s="25">
        <v>13494</v>
      </c>
      <c r="J64" s="26">
        <v>12142</v>
      </c>
      <c r="K64" s="26">
        <v>17301</v>
      </c>
      <c r="L64" s="26">
        <v>9686</v>
      </c>
      <c r="M64" s="26">
        <v>21073</v>
      </c>
      <c r="N64" s="26">
        <v>20935</v>
      </c>
      <c r="O64" s="26">
        <v>18468.202270000002</v>
      </c>
      <c r="P64" s="26">
        <v>14827.82</v>
      </c>
      <c r="Q64" s="26">
        <v>13297.627500000001</v>
      </c>
      <c r="R64" s="26">
        <v>11467.226020000007</v>
      </c>
      <c r="S64" s="26">
        <v>6583.459789999999</v>
      </c>
      <c r="T64" s="26">
        <v>12616.031289999986</v>
      </c>
      <c r="U64" s="26">
        <v>13003.33149</v>
      </c>
      <c r="V64" s="26">
        <v>12388.14457</v>
      </c>
      <c r="W64" s="26">
        <v>9133.1646500000061</v>
      </c>
      <c r="X64" s="26">
        <v>14893.301490000013</v>
      </c>
      <c r="Y64" s="26">
        <v>17417.825679999991</v>
      </c>
      <c r="AA64" s="32"/>
    </row>
    <row r="65" spans="1:27" ht="20.399999999999999" thickTop="1" thickBot="1">
      <c r="A65" s="23" t="s">
        <v>76</v>
      </c>
      <c r="B65" s="31" t="s">
        <v>77</v>
      </c>
      <c r="C65" s="25">
        <v>0</v>
      </c>
      <c r="D65" s="25">
        <v>0</v>
      </c>
      <c r="E65" s="25">
        <v>235</v>
      </c>
      <c r="F65" s="25">
        <v>7</v>
      </c>
      <c r="G65" s="26">
        <v>23</v>
      </c>
      <c r="H65" s="26">
        <v>4089</v>
      </c>
      <c r="I65" s="25">
        <v>10505</v>
      </c>
      <c r="J65" s="26">
        <v>16705</v>
      </c>
      <c r="K65" s="26">
        <v>139</v>
      </c>
      <c r="L65" s="26">
        <v>8017</v>
      </c>
      <c r="M65" s="26">
        <v>10057</v>
      </c>
      <c r="N65" s="26">
        <v>21610</v>
      </c>
      <c r="O65" s="26">
        <v>15775.556</v>
      </c>
      <c r="P65" s="26">
        <v>16344.668</v>
      </c>
      <c r="Q65" s="26">
        <v>16468.298569999999</v>
      </c>
      <c r="R65" s="26">
        <v>15738.513509999995</v>
      </c>
      <c r="S65" s="26">
        <v>16586.881459999982</v>
      </c>
      <c r="T65" s="26">
        <v>16591.549330000005</v>
      </c>
      <c r="U65" s="26">
        <v>15375.141309999997</v>
      </c>
      <c r="V65" s="26">
        <v>15409.020620000005</v>
      </c>
      <c r="W65" s="26">
        <v>16319.722690000019</v>
      </c>
      <c r="X65" s="26">
        <v>15892.271840000014</v>
      </c>
      <c r="Y65" s="26">
        <v>16012.224740000001</v>
      </c>
      <c r="AA65" s="32"/>
    </row>
    <row r="66" spans="1:27" ht="20.399999999999999" thickTop="1" thickBot="1">
      <c r="A66" s="23" t="s">
        <v>78</v>
      </c>
      <c r="B66" s="31" t="s">
        <v>79</v>
      </c>
      <c r="C66" s="25">
        <v>0</v>
      </c>
      <c r="D66" s="25">
        <v>0</v>
      </c>
      <c r="E66" s="25">
        <v>4097</v>
      </c>
      <c r="F66" s="25">
        <v>402</v>
      </c>
      <c r="G66" s="26">
        <v>264</v>
      </c>
      <c r="H66" s="26">
        <v>1208</v>
      </c>
      <c r="I66" s="25">
        <v>2307</v>
      </c>
      <c r="J66" s="26">
        <v>9281</v>
      </c>
      <c r="K66" s="26">
        <v>5595</v>
      </c>
      <c r="L66" s="26">
        <v>20332</v>
      </c>
      <c r="M66" s="26">
        <v>3411</v>
      </c>
      <c r="N66" s="26">
        <v>3484</v>
      </c>
      <c r="O66" s="26">
        <v>2408.0230000000001</v>
      </c>
      <c r="P66" s="26">
        <v>3231.4380000000001</v>
      </c>
      <c r="Q66" s="26">
        <v>4088.6777600000014</v>
      </c>
      <c r="R66" s="26">
        <v>4709</v>
      </c>
      <c r="S66" s="26">
        <v>3942.6818800000028</v>
      </c>
      <c r="T66" s="26">
        <v>4114.0531699999983</v>
      </c>
      <c r="U66" s="26">
        <v>4567.0455400000001</v>
      </c>
      <c r="V66" s="26">
        <v>4441.5710799999979</v>
      </c>
      <c r="W66" s="26">
        <v>4273.8447400000014</v>
      </c>
      <c r="X66" s="26">
        <v>5681.210939999999</v>
      </c>
      <c r="Y66" s="26">
        <v>6271.0339299999996</v>
      </c>
      <c r="AA66" s="32"/>
    </row>
    <row r="67" spans="1:27" ht="35.25" customHeight="1" thickTop="1" thickBot="1">
      <c r="A67" s="23" t="s">
        <v>80</v>
      </c>
      <c r="B67" s="33" t="s">
        <v>81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161</v>
      </c>
      <c r="I67" s="25">
        <v>125</v>
      </c>
      <c r="J67" s="25">
        <v>901</v>
      </c>
      <c r="K67" s="25">
        <v>263</v>
      </c>
      <c r="L67" s="25">
        <v>148</v>
      </c>
      <c r="M67" s="25">
        <v>382</v>
      </c>
      <c r="N67" s="25">
        <v>378</v>
      </c>
      <c r="O67" s="25">
        <v>277.14843999999999</v>
      </c>
      <c r="P67" s="25">
        <v>324.791</v>
      </c>
      <c r="Q67" s="25">
        <v>294.49490000000003</v>
      </c>
      <c r="R67" s="25">
        <v>222.47</v>
      </c>
      <c r="S67" s="25">
        <v>280.02746999999999</v>
      </c>
      <c r="T67" s="25">
        <v>283.69263000000007</v>
      </c>
      <c r="U67" s="25">
        <v>180.37949000000006</v>
      </c>
      <c r="V67" s="25">
        <v>158.23258000000001</v>
      </c>
      <c r="W67" s="25">
        <v>87.504289999999997</v>
      </c>
      <c r="X67" s="25">
        <v>85.963100000000011</v>
      </c>
      <c r="Y67" s="25">
        <v>183.82827999999998</v>
      </c>
      <c r="AA67" s="32"/>
    </row>
    <row r="68" spans="1:27" ht="39" customHeight="1" thickTop="1" thickBot="1">
      <c r="A68" s="20">
        <v>10.4</v>
      </c>
      <c r="B68" s="21" t="s">
        <v>82</v>
      </c>
      <c r="C68" s="22">
        <v>0</v>
      </c>
      <c r="D68" s="22">
        <v>0</v>
      </c>
      <c r="E68" s="22">
        <v>4101</v>
      </c>
      <c r="F68" s="22">
        <v>166</v>
      </c>
      <c r="G68" s="22">
        <v>3345</v>
      </c>
      <c r="H68" s="22">
        <v>2811</v>
      </c>
      <c r="I68" s="22">
        <v>2433</v>
      </c>
      <c r="J68" s="22">
        <v>2285</v>
      </c>
      <c r="K68" s="22">
        <v>2806</v>
      </c>
      <c r="L68" s="22">
        <v>2352</v>
      </c>
      <c r="M68" s="22">
        <v>2810</v>
      </c>
      <c r="N68" s="22">
        <v>3017</v>
      </c>
      <c r="O68" s="22">
        <v>2885.2265699999998</v>
      </c>
      <c r="P68" s="22">
        <v>3030.79</v>
      </c>
      <c r="Q68" s="22">
        <v>3664.49008</v>
      </c>
      <c r="R68" s="22">
        <v>2852</v>
      </c>
      <c r="S68" s="22">
        <v>3266</v>
      </c>
      <c r="T68" s="22">
        <v>2912.0214699999992</v>
      </c>
      <c r="U68" s="22">
        <v>3184.3128699999988</v>
      </c>
      <c r="V68" s="22">
        <v>2709.1512499999999</v>
      </c>
      <c r="W68" s="22">
        <v>2881.1001100000012</v>
      </c>
      <c r="X68" s="22">
        <v>2827.3760200000011</v>
      </c>
      <c r="Y68" s="22">
        <v>2982.4148000000009</v>
      </c>
      <c r="AA68" s="32"/>
    </row>
    <row r="69" spans="1:27" ht="20.399999999999999" thickTop="1" thickBot="1">
      <c r="A69" s="34"/>
      <c r="B69" s="35" t="s">
        <v>83</v>
      </c>
      <c r="C69" s="36">
        <f t="shared" ref="C69:M69" si="25">+C56+C55+C52+C43+C28+C24+C20+C19+C13</f>
        <v>24200</v>
      </c>
      <c r="D69" s="36">
        <f t="shared" si="25"/>
        <v>52867</v>
      </c>
      <c r="E69" s="36">
        <f t="shared" si="25"/>
        <v>45861</v>
      </c>
      <c r="F69" s="36">
        <f t="shared" si="25"/>
        <v>35623</v>
      </c>
      <c r="G69" s="36">
        <f t="shared" si="25"/>
        <v>35822</v>
      </c>
      <c r="H69" s="34">
        <f t="shared" si="25"/>
        <v>70861</v>
      </c>
      <c r="I69" s="35">
        <f t="shared" si="25"/>
        <v>86596</v>
      </c>
      <c r="J69" s="36">
        <f t="shared" si="25"/>
        <v>102870</v>
      </c>
      <c r="K69" s="36">
        <f t="shared" si="25"/>
        <v>107158</v>
      </c>
      <c r="L69" s="36">
        <f t="shared" si="25"/>
        <v>109638</v>
      </c>
      <c r="M69" s="36">
        <f t="shared" si="25"/>
        <v>122511</v>
      </c>
      <c r="N69" s="36">
        <f>+N56+N55+N52+N43+N28+N24+N20+N19+N13</f>
        <v>148687</v>
      </c>
      <c r="O69" s="36">
        <f t="shared" ref="O69:W69" si="26">+O56+O55+O52+O43+O28+O24+O23+O20+O19+O13</f>
        <v>119964.45397</v>
      </c>
      <c r="P69" s="36">
        <f t="shared" si="26"/>
        <v>122369.29287</v>
      </c>
      <c r="Q69" s="36">
        <f t="shared" si="26"/>
        <v>129440.40075000002</v>
      </c>
      <c r="R69" s="36">
        <f t="shared" si="26"/>
        <v>114748.83452</v>
      </c>
      <c r="S69" s="36">
        <f t="shared" si="26"/>
        <v>92168.130359999966</v>
      </c>
      <c r="T69" s="36">
        <f t="shared" si="26"/>
        <v>114422.37091999993</v>
      </c>
      <c r="U69" s="36">
        <f t="shared" si="26"/>
        <v>117107.63953999999</v>
      </c>
      <c r="V69" s="36">
        <f t="shared" si="26"/>
        <v>102884.04882999999</v>
      </c>
      <c r="W69" s="36">
        <f t="shared" si="26"/>
        <v>99263.549570000017</v>
      </c>
      <c r="X69" s="36">
        <f>+X56+X55+X52+X43+X28+X24+X23+X20+X19+X13</f>
        <v>161016.39096000011</v>
      </c>
      <c r="Y69" s="36">
        <f>+Y56+Y55+Y52+Y43+Y28+Y24+Y23+Y20+Y19+Y13</f>
        <v>137612.37293000004</v>
      </c>
      <c r="AA69" s="32"/>
    </row>
    <row r="70" spans="1:27" ht="15.3" thickTop="1">
      <c r="U70" s="37"/>
      <c r="V70" s="38"/>
      <c r="W70" s="38"/>
      <c r="X70" s="38"/>
      <c r="Y70" s="39"/>
    </row>
    <row r="71" spans="1:27" ht="15.6">
      <c r="B71" s="40" t="s">
        <v>84</v>
      </c>
    </row>
    <row r="73" spans="1:27" ht="18" customHeight="1">
      <c r="A73" s="10" t="s">
        <v>85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7" ht="21.75" customHeight="1" thickBot="1">
      <c r="A74" s="11" t="s">
        <v>1</v>
      </c>
      <c r="B74" s="11" t="s">
        <v>2</v>
      </c>
      <c r="C74" s="11">
        <v>2000</v>
      </c>
      <c r="D74" s="11">
        <v>2001</v>
      </c>
      <c r="E74" s="11">
        <v>2002</v>
      </c>
      <c r="F74" s="11">
        <v>2003</v>
      </c>
      <c r="G74" s="11">
        <v>2004</v>
      </c>
      <c r="H74" s="11">
        <v>2005</v>
      </c>
      <c r="I74" s="11">
        <v>2006</v>
      </c>
      <c r="J74" s="11">
        <v>2007</v>
      </c>
      <c r="K74" s="11">
        <v>2008</v>
      </c>
      <c r="L74" s="11">
        <v>2009</v>
      </c>
      <c r="M74" s="11">
        <v>2010</v>
      </c>
      <c r="N74" s="11">
        <v>2011</v>
      </c>
      <c r="O74" s="11">
        <v>2012</v>
      </c>
      <c r="P74" s="11">
        <v>2013</v>
      </c>
      <c r="Q74" s="11">
        <v>2014</v>
      </c>
      <c r="R74" s="11">
        <v>2015</v>
      </c>
      <c r="S74" s="11">
        <v>2016</v>
      </c>
      <c r="T74" s="11">
        <v>2017</v>
      </c>
      <c r="U74" s="11">
        <v>2018</v>
      </c>
      <c r="V74" s="11">
        <v>2019</v>
      </c>
      <c r="W74" s="11">
        <v>2020</v>
      </c>
      <c r="X74" s="11">
        <v>2021</v>
      </c>
      <c r="Y74" s="11">
        <v>2022</v>
      </c>
    </row>
    <row r="75" spans="1:27" ht="17.399999999999999" thickTop="1" thickBot="1">
      <c r="A75" s="12">
        <v>11</v>
      </c>
      <c r="B75" s="13" t="s">
        <v>86</v>
      </c>
      <c r="C75" s="15">
        <f t="shared" ref="C75:W75" si="27">+C76+C80+C81+C82+C83</f>
        <v>0</v>
      </c>
      <c r="D75" s="41">
        <f t="shared" si="27"/>
        <v>0</v>
      </c>
      <c r="E75" s="15">
        <f t="shared" si="27"/>
        <v>2517</v>
      </c>
      <c r="F75" s="41">
        <f t="shared" si="27"/>
        <v>932</v>
      </c>
      <c r="G75" s="15">
        <f t="shared" si="27"/>
        <v>5750</v>
      </c>
      <c r="H75" s="41">
        <f t="shared" si="27"/>
        <v>18489</v>
      </c>
      <c r="I75" s="15">
        <f t="shared" si="27"/>
        <v>21618</v>
      </c>
      <c r="J75" s="41">
        <f t="shared" si="27"/>
        <v>22761</v>
      </c>
      <c r="K75" s="15">
        <f t="shared" si="27"/>
        <v>38710</v>
      </c>
      <c r="L75" s="41">
        <f t="shared" si="27"/>
        <v>32733</v>
      </c>
      <c r="M75" s="15">
        <f t="shared" si="27"/>
        <v>49718</v>
      </c>
      <c r="N75" s="41">
        <f t="shared" si="27"/>
        <v>71030</v>
      </c>
      <c r="O75" s="15">
        <f t="shared" si="27"/>
        <v>63491.096089999999</v>
      </c>
      <c r="P75" s="41">
        <f t="shared" si="27"/>
        <v>47158.389410000003</v>
      </c>
      <c r="Q75" s="15">
        <f t="shared" si="27"/>
        <v>84649.339110000175</v>
      </c>
      <c r="R75" s="41">
        <f t="shared" si="27"/>
        <v>83717.106490000006</v>
      </c>
      <c r="S75" s="15">
        <f t="shared" si="27"/>
        <v>76923.158810000066</v>
      </c>
      <c r="T75" s="15">
        <f t="shared" si="27"/>
        <v>80837.431509999878</v>
      </c>
      <c r="U75" s="15">
        <f t="shared" si="27"/>
        <v>82163.52174000004</v>
      </c>
      <c r="V75" s="15">
        <f t="shared" si="27"/>
        <v>74298.076299999899</v>
      </c>
      <c r="W75" s="15">
        <f t="shared" si="27"/>
        <v>93303.783980000037</v>
      </c>
      <c r="X75" s="41">
        <f>+X76+X80+X81+X82+X83</f>
        <v>57994.074419999997</v>
      </c>
      <c r="Y75" s="15">
        <f t="shared" ref="Y75" si="28">+Y76+Y80+Y81+Y82+Y83</f>
        <v>78880.120840000003</v>
      </c>
    </row>
    <row r="76" spans="1:27" ht="17.399999999999999" thickTop="1" thickBot="1">
      <c r="A76" s="20" t="s">
        <v>87</v>
      </c>
      <c r="B76" s="21" t="s">
        <v>88</v>
      </c>
      <c r="C76" s="42">
        <f t="shared" ref="C76:P76" si="29">SUM(C77:C78)</f>
        <v>0</v>
      </c>
      <c r="D76" s="43">
        <f t="shared" si="29"/>
        <v>0</v>
      </c>
      <c r="E76" s="42">
        <f t="shared" si="29"/>
        <v>721</v>
      </c>
      <c r="F76" s="43">
        <f t="shared" si="29"/>
        <v>311</v>
      </c>
      <c r="G76" s="42">
        <f t="shared" si="29"/>
        <v>820</v>
      </c>
      <c r="H76" s="43">
        <f t="shared" si="29"/>
        <v>1355</v>
      </c>
      <c r="I76" s="42">
        <f t="shared" si="29"/>
        <v>1379</v>
      </c>
      <c r="J76" s="43">
        <f t="shared" si="29"/>
        <v>1810</v>
      </c>
      <c r="K76" s="42">
        <f t="shared" si="29"/>
        <v>2947</v>
      </c>
      <c r="L76" s="43">
        <f t="shared" si="29"/>
        <v>2147</v>
      </c>
      <c r="M76" s="42">
        <f t="shared" si="29"/>
        <v>2257</v>
      </c>
      <c r="N76" s="43">
        <f t="shared" si="29"/>
        <v>2949</v>
      </c>
      <c r="O76" s="42">
        <f t="shared" si="29"/>
        <v>2737.8387000000002</v>
      </c>
      <c r="P76" s="43">
        <f t="shared" si="29"/>
        <v>2937.9389600000004</v>
      </c>
      <c r="Q76" s="42">
        <f>SUM(Q77:Q78)</f>
        <v>1798.76874</v>
      </c>
      <c r="R76" s="43">
        <f t="shared" ref="R76:X76" si="30">R77+R78</f>
        <v>2345.41165</v>
      </c>
      <c r="S76" s="42">
        <f t="shared" si="30"/>
        <v>1339.9241299999999</v>
      </c>
      <c r="T76" s="42">
        <f t="shared" si="30"/>
        <v>1339.9241299999999</v>
      </c>
      <c r="U76" s="42">
        <f t="shared" si="30"/>
        <v>1603.2941300000005</v>
      </c>
      <c r="V76" s="42">
        <f t="shared" si="30"/>
        <v>1554.32268</v>
      </c>
      <c r="W76" s="42">
        <f t="shared" si="30"/>
        <v>1750.2128399999999</v>
      </c>
      <c r="X76" s="43">
        <f t="shared" si="30"/>
        <v>2305.1752099999999</v>
      </c>
      <c r="Y76" s="43">
        <f>Y77+Y78</f>
        <v>3457.9360299999998</v>
      </c>
    </row>
    <row r="77" spans="1:27" ht="17.399999999999999" thickTop="1" thickBot="1">
      <c r="A77" s="23" t="s">
        <v>89</v>
      </c>
      <c r="B77" s="24" t="s">
        <v>7</v>
      </c>
      <c r="C77" s="44">
        <v>0</v>
      </c>
      <c r="D77" s="45">
        <v>0</v>
      </c>
      <c r="E77" s="44">
        <v>182</v>
      </c>
      <c r="F77" s="45">
        <v>14</v>
      </c>
      <c r="G77" s="44">
        <v>124</v>
      </c>
      <c r="H77" s="45">
        <v>186</v>
      </c>
      <c r="I77" s="44">
        <v>93</v>
      </c>
      <c r="J77" s="45">
        <v>123</v>
      </c>
      <c r="K77" s="44">
        <v>119</v>
      </c>
      <c r="L77" s="45">
        <v>80</v>
      </c>
      <c r="M77" s="44">
        <v>230</v>
      </c>
      <c r="N77" s="45">
        <v>406</v>
      </c>
      <c r="O77" s="44">
        <v>711.48855000000003</v>
      </c>
      <c r="P77" s="45">
        <v>765.32590000000005</v>
      </c>
      <c r="Q77" s="44">
        <v>647.64553000000012</v>
      </c>
      <c r="R77" s="45">
        <v>897.34719999999993</v>
      </c>
      <c r="S77" s="44">
        <v>585.37822999999992</v>
      </c>
      <c r="T77" s="44">
        <v>599.66662999999994</v>
      </c>
      <c r="U77" s="44">
        <v>472.1742200000001</v>
      </c>
      <c r="V77" s="45">
        <v>351.55268000000007</v>
      </c>
      <c r="W77" s="45">
        <v>410.18047000000007</v>
      </c>
      <c r="X77" s="45">
        <v>438.17520999999982</v>
      </c>
      <c r="Y77" s="45">
        <v>727.6108200000001</v>
      </c>
    </row>
    <row r="78" spans="1:27" ht="17.399999999999999" thickTop="1" thickBot="1">
      <c r="A78" s="23" t="s">
        <v>90</v>
      </c>
      <c r="B78" s="24" t="s">
        <v>9</v>
      </c>
      <c r="C78" s="44">
        <v>0</v>
      </c>
      <c r="D78" s="45">
        <v>0</v>
      </c>
      <c r="E78" s="44">
        <v>539</v>
      </c>
      <c r="F78" s="45">
        <v>297</v>
      </c>
      <c r="G78" s="44">
        <v>696</v>
      </c>
      <c r="H78" s="45">
        <v>1169</v>
      </c>
      <c r="I78" s="44">
        <v>1286</v>
      </c>
      <c r="J78" s="45">
        <v>1687</v>
      </c>
      <c r="K78" s="44">
        <v>2828</v>
      </c>
      <c r="L78" s="45">
        <v>2067</v>
      </c>
      <c r="M78" s="44">
        <v>2027</v>
      </c>
      <c r="N78" s="45">
        <v>2543</v>
      </c>
      <c r="O78" s="44">
        <v>2026.35015</v>
      </c>
      <c r="P78" s="45">
        <v>2172.6130600000001</v>
      </c>
      <c r="Q78" s="44">
        <v>1151.1232099999997</v>
      </c>
      <c r="R78" s="45">
        <f>R79+88.35</f>
        <v>1448.0644499999999</v>
      </c>
      <c r="S78" s="44">
        <v>754.54590000000007</v>
      </c>
      <c r="T78" s="44">
        <v>740.25750000000005</v>
      </c>
      <c r="U78" s="44">
        <v>1131.1199100000003</v>
      </c>
      <c r="V78" s="45">
        <v>1202.77</v>
      </c>
      <c r="W78" s="45">
        <v>1340.0323699999999</v>
      </c>
      <c r="X78" s="45">
        <v>1867</v>
      </c>
      <c r="Y78" s="45">
        <v>2730.32521</v>
      </c>
    </row>
    <row r="79" spans="1:27" ht="17.399999999999999" thickTop="1" thickBot="1">
      <c r="A79" s="23" t="s">
        <v>91</v>
      </c>
      <c r="B79" s="24" t="s">
        <v>11</v>
      </c>
      <c r="C79" s="44">
        <v>0</v>
      </c>
      <c r="D79" s="45">
        <v>0</v>
      </c>
      <c r="E79" s="44">
        <v>539</v>
      </c>
      <c r="F79" s="45">
        <v>297</v>
      </c>
      <c r="G79" s="44">
        <v>696</v>
      </c>
      <c r="H79" s="45">
        <v>1169</v>
      </c>
      <c r="I79" s="44">
        <v>1286</v>
      </c>
      <c r="J79" s="45">
        <v>1687</v>
      </c>
      <c r="K79" s="44">
        <v>2828</v>
      </c>
      <c r="L79" s="45">
        <v>2067</v>
      </c>
      <c r="M79" s="44">
        <v>2027</v>
      </c>
      <c r="N79" s="45">
        <v>2543</v>
      </c>
      <c r="O79" s="44">
        <v>2026</v>
      </c>
      <c r="P79" s="45">
        <v>2173</v>
      </c>
      <c r="Q79" s="44">
        <v>1103.1232099999997</v>
      </c>
      <c r="R79" s="45">
        <v>1359.7144499999999</v>
      </c>
      <c r="S79" s="44">
        <v>723.27229999999997</v>
      </c>
      <c r="T79" s="44">
        <v>740.0277000000001</v>
      </c>
      <c r="U79" s="44">
        <v>1129.3713200000004</v>
      </c>
      <c r="V79" s="45">
        <v>1097.3800000000001</v>
      </c>
      <c r="W79" s="45">
        <v>1261.86799</v>
      </c>
      <c r="X79" s="45">
        <v>712.86963000000003</v>
      </c>
      <c r="Y79" s="45">
        <v>928.65969999999993</v>
      </c>
    </row>
    <row r="80" spans="1:27" ht="17.399999999999999" thickTop="1" thickBot="1">
      <c r="A80" s="20" t="s">
        <v>92</v>
      </c>
      <c r="B80" s="21" t="s">
        <v>93</v>
      </c>
      <c r="C80" s="42">
        <v>0</v>
      </c>
      <c r="D80" s="43">
        <v>0</v>
      </c>
      <c r="E80" s="42">
        <v>250</v>
      </c>
      <c r="F80" s="43">
        <v>316</v>
      </c>
      <c r="G80" s="42">
        <v>483</v>
      </c>
      <c r="H80" s="43">
        <v>688</v>
      </c>
      <c r="I80" s="42">
        <v>560</v>
      </c>
      <c r="J80" s="43">
        <v>339</v>
      </c>
      <c r="K80" s="42">
        <v>898</v>
      </c>
      <c r="L80" s="43">
        <v>691</v>
      </c>
      <c r="M80" s="42">
        <v>1357</v>
      </c>
      <c r="N80" s="43">
        <v>1420</v>
      </c>
      <c r="O80" s="42">
        <v>1098.39564</v>
      </c>
      <c r="P80" s="43">
        <v>1114.0236</v>
      </c>
      <c r="Q80" s="42">
        <v>1098.8564500000002</v>
      </c>
      <c r="R80" s="43">
        <v>1485.1968399999996</v>
      </c>
      <c r="S80" s="42">
        <v>883.98356000000024</v>
      </c>
      <c r="T80" s="42">
        <v>935.45964999999933</v>
      </c>
      <c r="U80" s="42">
        <v>904.01139999999998</v>
      </c>
      <c r="V80" s="46">
        <v>1231.4393300000006</v>
      </c>
      <c r="W80" s="46">
        <v>963.57460000000015</v>
      </c>
      <c r="X80" s="46">
        <v>1009.0020100000005</v>
      </c>
      <c r="Y80" s="43">
        <v>2006.7538399999987</v>
      </c>
    </row>
    <row r="81" spans="1:26" ht="17.399999999999999" thickTop="1" thickBot="1">
      <c r="A81" s="20" t="s">
        <v>94</v>
      </c>
      <c r="B81" s="21" t="s">
        <v>95</v>
      </c>
      <c r="C81" s="42">
        <v>0</v>
      </c>
      <c r="D81" s="43">
        <v>0</v>
      </c>
      <c r="E81" s="42">
        <v>1546</v>
      </c>
      <c r="F81" s="43">
        <v>305</v>
      </c>
      <c r="G81" s="42">
        <v>1922</v>
      </c>
      <c r="H81" s="43">
        <v>2736</v>
      </c>
      <c r="I81" s="42">
        <v>1694</v>
      </c>
      <c r="J81" s="43">
        <v>1917</v>
      </c>
      <c r="K81" s="42">
        <v>2582</v>
      </c>
      <c r="L81" s="43">
        <v>2218</v>
      </c>
      <c r="M81" s="42">
        <v>3415</v>
      </c>
      <c r="N81" s="43">
        <v>4707</v>
      </c>
      <c r="O81" s="42">
        <v>4816.7279900000003</v>
      </c>
      <c r="P81" s="43">
        <v>5567.5439699999997</v>
      </c>
      <c r="Q81" s="42">
        <v>3340.9239399999997</v>
      </c>
      <c r="R81" s="43">
        <v>3994.4978000000001</v>
      </c>
      <c r="S81" s="42">
        <v>3309.8801499999972</v>
      </c>
      <c r="T81" s="42">
        <v>3787.8908800000013</v>
      </c>
      <c r="U81" s="42">
        <v>4758.3135699999975</v>
      </c>
      <c r="V81" s="46">
        <v>4678.84</v>
      </c>
      <c r="W81" s="46">
        <v>7251.2263800000046</v>
      </c>
      <c r="X81" s="46">
        <v>7769.1661700000031</v>
      </c>
      <c r="Y81" s="46">
        <v>2122.1974499999997</v>
      </c>
    </row>
    <row r="82" spans="1:26" ht="17.399999999999999" thickTop="1" thickBot="1">
      <c r="A82" s="20" t="s">
        <v>96</v>
      </c>
      <c r="B82" s="21" t="s">
        <v>97</v>
      </c>
      <c r="C82" s="42">
        <v>0</v>
      </c>
      <c r="D82" s="43">
        <v>0</v>
      </c>
      <c r="E82" s="42">
        <v>0</v>
      </c>
      <c r="F82" s="43">
        <v>0</v>
      </c>
      <c r="G82" s="42">
        <v>2490</v>
      </c>
      <c r="H82" s="43">
        <v>11409</v>
      </c>
      <c r="I82" s="42">
        <v>15734</v>
      </c>
      <c r="J82" s="43">
        <v>16272</v>
      </c>
      <c r="K82" s="42">
        <v>26706</v>
      </c>
      <c r="L82" s="43">
        <v>25928</v>
      </c>
      <c r="M82" s="42">
        <v>39260</v>
      </c>
      <c r="N82" s="43">
        <v>48733</v>
      </c>
      <c r="O82" s="42">
        <v>43952.117789999997</v>
      </c>
      <c r="P82" s="43">
        <v>20384.59534</v>
      </c>
      <c r="Q82" s="42">
        <v>51549.856930000155</v>
      </c>
      <c r="R82" s="43">
        <v>61721.14087000001</v>
      </c>
      <c r="S82" s="42">
        <v>51879.500290000055</v>
      </c>
      <c r="T82" s="42">
        <v>59383.826439999888</v>
      </c>
      <c r="U82" s="42">
        <v>63082.938870000042</v>
      </c>
      <c r="V82" s="46">
        <v>52149.592949999889</v>
      </c>
      <c r="W82" s="46">
        <v>55950.491480000012</v>
      </c>
      <c r="X82" s="43">
        <v>46527.866529999992</v>
      </c>
      <c r="Y82" s="43">
        <f>23993.17896+46808</f>
        <v>70801.178960000005</v>
      </c>
    </row>
    <row r="83" spans="1:26" ht="17.399999999999999" thickTop="1" thickBot="1">
      <c r="A83" s="21" t="s">
        <v>98</v>
      </c>
      <c r="B83" s="21" t="s">
        <v>99</v>
      </c>
      <c r="C83" s="42">
        <v>0</v>
      </c>
      <c r="D83" s="43">
        <v>0</v>
      </c>
      <c r="E83" s="42">
        <v>0</v>
      </c>
      <c r="F83" s="43">
        <v>0</v>
      </c>
      <c r="G83" s="42">
        <v>35</v>
      </c>
      <c r="H83" s="43">
        <v>2301</v>
      </c>
      <c r="I83" s="42">
        <v>2251</v>
      </c>
      <c r="J83" s="43">
        <v>2423</v>
      </c>
      <c r="K83" s="42">
        <v>5577</v>
      </c>
      <c r="L83" s="43">
        <v>1749</v>
      </c>
      <c r="M83" s="42">
        <v>3429</v>
      </c>
      <c r="N83" s="43">
        <v>13221</v>
      </c>
      <c r="O83" s="42">
        <v>10886.01597</v>
      </c>
      <c r="P83" s="43">
        <v>17154.287540000001</v>
      </c>
      <c r="Q83" s="42">
        <v>26860.933050000025</v>
      </c>
      <c r="R83" s="43">
        <v>14170.859329999994</v>
      </c>
      <c r="S83" s="42">
        <v>19509.870680000018</v>
      </c>
      <c r="T83" s="42">
        <v>15390.330409999993</v>
      </c>
      <c r="U83" s="42">
        <v>11814.963770000008</v>
      </c>
      <c r="V83" s="46">
        <v>14683.881340000002</v>
      </c>
      <c r="W83" s="46">
        <v>27388.27868000001</v>
      </c>
      <c r="X83" s="43">
        <v>382.86450000000002</v>
      </c>
      <c r="Y83" s="43">
        <v>492.05455999999998</v>
      </c>
    </row>
    <row r="84" spans="1:26" ht="17.399999999999999" thickTop="1" thickBot="1">
      <c r="A84" s="12">
        <v>12</v>
      </c>
      <c r="B84" s="13" t="s">
        <v>100</v>
      </c>
      <c r="C84" s="15">
        <f t="shared" ref="C84:W84" si="31">+C85+C86+C87+C88+C89+C90+C91</f>
        <v>0</v>
      </c>
      <c r="D84" s="41">
        <f t="shared" si="31"/>
        <v>0</v>
      </c>
      <c r="E84" s="15">
        <f t="shared" si="31"/>
        <v>29181</v>
      </c>
      <c r="F84" s="41">
        <f t="shared" si="31"/>
        <v>29454</v>
      </c>
      <c r="G84" s="15">
        <f t="shared" si="31"/>
        <v>34505</v>
      </c>
      <c r="H84" s="41">
        <f t="shared" si="31"/>
        <v>48207</v>
      </c>
      <c r="I84" s="15">
        <f t="shared" si="31"/>
        <v>45368</v>
      </c>
      <c r="J84" s="41">
        <f t="shared" si="31"/>
        <v>51954</v>
      </c>
      <c r="K84" s="15">
        <f t="shared" si="31"/>
        <v>63498</v>
      </c>
      <c r="L84" s="41">
        <f t="shared" si="31"/>
        <v>60110</v>
      </c>
      <c r="M84" s="15">
        <f t="shared" si="31"/>
        <v>73662</v>
      </c>
      <c r="N84" s="41">
        <f t="shared" si="31"/>
        <v>98278</v>
      </c>
      <c r="O84" s="15">
        <f t="shared" si="31"/>
        <v>68047.328470000008</v>
      </c>
      <c r="P84" s="41">
        <f t="shared" si="31"/>
        <v>75365.000039999999</v>
      </c>
      <c r="Q84" s="15">
        <f t="shared" si="31"/>
        <v>81067.629189999978</v>
      </c>
      <c r="R84" s="41">
        <f t="shared" si="31"/>
        <v>80997.716879999978</v>
      </c>
      <c r="S84" s="15">
        <f>+S85+S86+S87+S88+S89+S90+S91</f>
        <v>84092.647549999689</v>
      </c>
      <c r="T84" s="15">
        <f t="shared" si="31"/>
        <v>88339.025339999964</v>
      </c>
      <c r="U84" s="15">
        <f t="shared" si="31"/>
        <v>93248.461489999987</v>
      </c>
      <c r="V84" s="15">
        <f t="shared" si="31"/>
        <v>86944.878429999982</v>
      </c>
      <c r="W84" s="15">
        <f t="shared" si="31"/>
        <v>82135.986199999898</v>
      </c>
      <c r="X84" s="41">
        <f>+X85+X86+X87+X88+X89+X90+X91</f>
        <v>90558.309799999959</v>
      </c>
      <c r="Y84" s="41">
        <f>+Y85+Y86+Y87+Y88+Y89+Y90+Y91</f>
        <v>103089.62529000001</v>
      </c>
    </row>
    <row r="85" spans="1:26" ht="17.399999999999999" thickTop="1" thickBot="1">
      <c r="A85" s="20">
        <v>12.1</v>
      </c>
      <c r="B85" s="21" t="s">
        <v>101</v>
      </c>
      <c r="C85" s="42">
        <v>0</v>
      </c>
      <c r="D85" s="43">
        <v>0</v>
      </c>
      <c r="E85" s="42">
        <v>16</v>
      </c>
      <c r="F85" s="43">
        <v>15</v>
      </c>
      <c r="G85" s="42">
        <v>35</v>
      </c>
      <c r="H85" s="43">
        <v>66</v>
      </c>
      <c r="I85" s="42">
        <v>123</v>
      </c>
      <c r="J85" s="43">
        <v>197</v>
      </c>
      <c r="K85" s="42">
        <v>285</v>
      </c>
      <c r="L85" s="43">
        <v>182</v>
      </c>
      <c r="M85" s="42">
        <v>107</v>
      </c>
      <c r="N85" s="43">
        <v>181</v>
      </c>
      <c r="O85" s="42">
        <v>279.29019</v>
      </c>
      <c r="P85" s="43">
        <v>141.53385</v>
      </c>
      <c r="Q85" s="42">
        <v>232.37313999999998</v>
      </c>
      <c r="R85" s="43">
        <v>243.81432999999996</v>
      </c>
      <c r="S85" s="42">
        <v>212.08767000000003</v>
      </c>
      <c r="T85" s="42">
        <v>140.86669000000001</v>
      </c>
      <c r="U85" s="42">
        <v>158.42117000000002</v>
      </c>
      <c r="V85" s="46">
        <v>293.84398999999996</v>
      </c>
      <c r="W85" s="46">
        <v>171.17800999999997</v>
      </c>
      <c r="X85" s="43">
        <v>229.44753999999998</v>
      </c>
      <c r="Y85" s="43">
        <v>226.67483000000001</v>
      </c>
    </row>
    <row r="86" spans="1:26" ht="35.25" customHeight="1" thickTop="1" thickBot="1">
      <c r="A86" s="20">
        <v>12.2</v>
      </c>
      <c r="B86" s="21" t="s">
        <v>102</v>
      </c>
      <c r="C86" s="42">
        <v>0</v>
      </c>
      <c r="D86" s="43">
        <v>0</v>
      </c>
      <c r="E86" s="42">
        <v>1646</v>
      </c>
      <c r="F86" s="43">
        <v>2386</v>
      </c>
      <c r="G86" s="42">
        <v>1197</v>
      </c>
      <c r="H86" s="43">
        <v>12026</v>
      </c>
      <c r="I86" s="42">
        <v>3961</v>
      </c>
      <c r="J86" s="43">
        <v>4109</v>
      </c>
      <c r="K86" s="42">
        <v>5008</v>
      </c>
      <c r="L86" s="43">
        <v>4984</v>
      </c>
      <c r="M86" s="42">
        <v>6085</v>
      </c>
      <c r="N86" s="43">
        <v>6683</v>
      </c>
      <c r="O86" s="42">
        <v>6845.5850700000001</v>
      </c>
      <c r="P86" s="43">
        <v>7259.5187400000004</v>
      </c>
      <c r="Q86" s="42">
        <v>3627.9493199999979</v>
      </c>
      <c r="R86" s="43">
        <v>7585.038929999997</v>
      </c>
      <c r="S86" s="42">
        <v>3037.1780899999999</v>
      </c>
      <c r="T86" s="42">
        <v>4029.9044199999962</v>
      </c>
      <c r="U86" s="42">
        <v>5208.8471200000022</v>
      </c>
      <c r="V86" s="46">
        <v>4774.3156599999984</v>
      </c>
      <c r="W86" s="46">
        <v>7154.5941700000021</v>
      </c>
      <c r="X86" s="43">
        <v>8288.2153199999884</v>
      </c>
      <c r="Y86" s="43">
        <v>11018.490839999997</v>
      </c>
    </row>
    <row r="87" spans="1:26" ht="17.399999999999999" thickTop="1" thickBot="1">
      <c r="A87" s="20">
        <v>12.3</v>
      </c>
      <c r="B87" s="21" t="s">
        <v>103</v>
      </c>
      <c r="C87" s="42">
        <v>0</v>
      </c>
      <c r="D87" s="43">
        <v>0</v>
      </c>
      <c r="E87" s="42">
        <v>383</v>
      </c>
      <c r="F87" s="43">
        <v>395</v>
      </c>
      <c r="G87" s="42">
        <v>505</v>
      </c>
      <c r="H87" s="43">
        <v>257</v>
      </c>
      <c r="I87" s="42">
        <v>420</v>
      </c>
      <c r="J87" s="43">
        <v>411</v>
      </c>
      <c r="K87" s="42">
        <v>521</v>
      </c>
      <c r="L87" s="43">
        <v>578</v>
      </c>
      <c r="M87" s="42">
        <v>743</v>
      </c>
      <c r="N87" s="43">
        <v>769</v>
      </c>
      <c r="O87" s="42">
        <v>456.40958999999998</v>
      </c>
      <c r="P87" s="43">
        <v>389.86259999999999</v>
      </c>
      <c r="Q87" s="42">
        <v>302.93279999999993</v>
      </c>
      <c r="R87" s="43">
        <v>219.15244999999999</v>
      </c>
      <c r="S87" s="42">
        <v>132.98805999999999</v>
      </c>
      <c r="T87" s="42">
        <v>194.76184000000001</v>
      </c>
      <c r="U87" s="42">
        <v>149.99241999999998</v>
      </c>
      <c r="V87" s="46">
        <v>183.69755999999998</v>
      </c>
      <c r="W87" s="46">
        <v>107.18692999999999</v>
      </c>
      <c r="X87" s="43">
        <v>194.81579000000013</v>
      </c>
      <c r="Y87" s="43">
        <v>220.51503000000002</v>
      </c>
    </row>
    <row r="88" spans="1:26" ht="17.399999999999999" thickTop="1" thickBot="1">
      <c r="A88" s="20">
        <v>12.4</v>
      </c>
      <c r="B88" s="21" t="s">
        <v>104</v>
      </c>
      <c r="C88" s="42">
        <v>0</v>
      </c>
      <c r="D88" s="43">
        <v>0</v>
      </c>
      <c r="E88" s="42">
        <v>14237</v>
      </c>
      <c r="F88" s="43">
        <v>10355</v>
      </c>
      <c r="G88" s="42">
        <v>10684</v>
      </c>
      <c r="H88" s="43">
        <v>11730</v>
      </c>
      <c r="I88" s="42">
        <v>13277</v>
      </c>
      <c r="J88" s="43">
        <v>14041</v>
      </c>
      <c r="K88" s="42">
        <v>19066</v>
      </c>
      <c r="L88" s="43">
        <v>18719</v>
      </c>
      <c r="M88" s="42">
        <v>22916</v>
      </c>
      <c r="N88" s="43">
        <v>30960</v>
      </c>
      <c r="O88" s="42">
        <v>8936.6555200000003</v>
      </c>
      <c r="P88" s="43">
        <v>11644.756380000001</v>
      </c>
      <c r="Q88" s="42">
        <v>12560.058739999991</v>
      </c>
      <c r="R88" s="43">
        <v>9997.0366399999893</v>
      </c>
      <c r="S88" s="42">
        <v>10980.553640000004</v>
      </c>
      <c r="T88" s="42">
        <v>13778.314430000008</v>
      </c>
      <c r="U88" s="42">
        <v>14687.828300000023</v>
      </c>
      <c r="V88" s="46">
        <v>14950.747679999969</v>
      </c>
      <c r="W88" s="46">
        <v>13592.394309999992</v>
      </c>
      <c r="X88" s="43">
        <v>16572.511090000029</v>
      </c>
      <c r="Y88" s="43">
        <v>23725.679530000012</v>
      </c>
    </row>
    <row r="89" spans="1:26" ht="17.399999999999999" thickTop="1" thickBot="1">
      <c r="A89" s="20">
        <v>12.5</v>
      </c>
      <c r="B89" s="21" t="s">
        <v>105</v>
      </c>
      <c r="C89" s="42">
        <v>0</v>
      </c>
      <c r="D89" s="43">
        <v>0</v>
      </c>
      <c r="E89" s="42">
        <v>6273</v>
      </c>
      <c r="F89" s="43">
        <v>10536</v>
      </c>
      <c r="G89" s="42">
        <v>12132</v>
      </c>
      <c r="H89" s="43">
        <v>12955</v>
      </c>
      <c r="I89" s="42">
        <v>15621</v>
      </c>
      <c r="J89" s="43">
        <v>18165</v>
      </c>
      <c r="K89" s="42">
        <v>20924</v>
      </c>
      <c r="L89" s="43">
        <v>19537</v>
      </c>
      <c r="M89" s="42">
        <v>27928</v>
      </c>
      <c r="N89" s="43">
        <v>36309</v>
      </c>
      <c r="O89" s="42">
        <v>28606.000469999999</v>
      </c>
      <c r="P89" s="43">
        <v>31454.577280000001</v>
      </c>
      <c r="Q89" s="42">
        <v>35799.225439999995</v>
      </c>
      <c r="R89" s="43">
        <v>33506.37743</v>
      </c>
      <c r="S89" s="42">
        <v>30467.020869999928</v>
      </c>
      <c r="T89" s="42">
        <v>33132.788989999957</v>
      </c>
      <c r="U89" s="42">
        <v>33722.617439999958</v>
      </c>
      <c r="V89" s="46">
        <v>29712.81354000001</v>
      </c>
      <c r="W89" s="46">
        <v>30466.105620000002</v>
      </c>
      <c r="X89" s="43">
        <v>41809.522839999932</v>
      </c>
      <c r="Y89" s="43">
        <v>36666.978500000092</v>
      </c>
    </row>
    <row r="90" spans="1:26" ht="17.399999999999999" thickTop="1" thickBot="1">
      <c r="A90" s="20">
        <v>12.6</v>
      </c>
      <c r="B90" s="21" t="s">
        <v>106</v>
      </c>
      <c r="C90" s="42">
        <v>0</v>
      </c>
      <c r="D90" s="43">
        <v>0</v>
      </c>
      <c r="E90" s="42">
        <v>6626</v>
      </c>
      <c r="F90" s="43">
        <v>5767</v>
      </c>
      <c r="G90" s="42">
        <v>6839</v>
      </c>
      <c r="H90" s="43">
        <v>6789</v>
      </c>
      <c r="I90" s="42">
        <v>6822</v>
      </c>
      <c r="J90" s="43">
        <v>7676</v>
      </c>
      <c r="K90" s="42">
        <v>8893</v>
      </c>
      <c r="L90" s="43">
        <v>8028</v>
      </c>
      <c r="M90" s="42">
        <v>4149</v>
      </c>
      <c r="N90" s="43">
        <v>10889</v>
      </c>
      <c r="O90" s="42">
        <v>11337.79321</v>
      </c>
      <c r="P90" s="43">
        <v>11231.453310000001</v>
      </c>
      <c r="Q90" s="42">
        <v>15077.659439999999</v>
      </c>
      <c r="R90" s="43">
        <v>14994.117850000001</v>
      </c>
      <c r="S90" s="43">
        <v>12055.542900000017</v>
      </c>
      <c r="T90" s="43">
        <v>14791</v>
      </c>
      <c r="U90" s="43">
        <v>14292</v>
      </c>
      <c r="V90" s="43">
        <v>14568</v>
      </c>
      <c r="W90" s="46">
        <v>13862.235309999967</v>
      </c>
      <c r="X90" s="43">
        <v>3849.13384</v>
      </c>
      <c r="Y90" s="43">
        <v>3591.5250500000029</v>
      </c>
    </row>
    <row r="91" spans="1:26" ht="17.399999999999999" thickTop="1" thickBot="1">
      <c r="A91" s="20">
        <v>12.7</v>
      </c>
      <c r="B91" s="21" t="s">
        <v>107</v>
      </c>
      <c r="C91" s="42">
        <v>0</v>
      </c>
      <c r="D91" s="43">
        <v>0</v>
      </c>
      <c r="E91" s="42">
        <v>0</v>
      </c>
      <c r="F91" s="43">
        <v>0</v>
      </c>
      <c r="G91" s="42">
        <v>3113</v>
      </c>
      <c r="H91" s="43">
        <v>4384</v>
      </c>
      <c r="I91" s="42">
        <v>5144</v>
      </c>
      <c r="J91" s="43">
        <v>7355</v>
      </c>
      <c r="K91" s="42">
        <v>8801</v>
      </c>
      <c r="L91" s="43">
        <v>8082</v>
      </c>
      <c r="M91" s="42">
        <v>11734</v>
      </c>
      <c r="N91" s="43">
        <v>12487</v>
      </c>
      <c r="O91" s="42">
        <v>11585.594420000001</v>
      </c>
      <c r="P91" s="43">
        <v>13243.29788</v>
      </c>
      <c r="Q91" s="42">
        <v>13467.43031</v>
      </c>
      <c r="R91" s="43">
        <v>14452.179249999999</v>
      </c>
      <c r="S91" s="42">
        <v>27207.276319999743</v>
      </c>
      <c r="T91" s="42">
        <v>22271.388969999993</v>
      </c>
      <c r="U91" s="42">
        <v>25028.755040000004</v>
      </c>
      <c r="V91" s="46">
        <v>22461.46</v>
      </c>
      <c r="W91" s="46">
        <v>16782.291849999943</v>
      </c>
      <c r="X91" s="43">
        <v>19614.66338000002</v>
      </c>
      <c r="Y91" s="43">
        <v>27639.761509999913</v>
      </c>
    </row>
    <row r="92" spans="1:26" ht="18.899999999999999" thickTop="1" thickBot="1">
      <c r="A92" s="34"/>
      <c r="B92" s="35" t="s">
        <v>83</v>
      </c>
      <c r="C92" s="36">
        <f t="shared" ref="C92:W92" si="32">+C84+C75</f>
        <v>0</v>
      </c>
      <c r="D92" s="36">
        <f t="shared" si="32"/>
        <v>0</v>
      </c>
      <c r="E92" s="36">
        <f t="shared" si="32"/>
        <v>31698</v>
      </c>
      <c r="F92" s="36">
        <f t="shared" si="32"/>
        <v>30386</v>
      </c>
      <c r="G92" s="36">
        <f t="shared" si="32"/>
        <v>40255</v>
      </c>
      <c r="H92" s="36">
        <f t="shared" si="32"/>
        <v>66696</v>
      </c>
      <c r="I92" s="36">
        <f t="shared" si="32"/>
        <v>66986</v>
      </c>
      <c r="J92" s="36">
        <f t="shared" si="32"/>
        <v>74715</v>
      </c>
      <c r="K92" s="36">
        <f t="shared" si="32"/>
        <v>102208</v>
      </c>
      <c r="L92" s="36">
        <f t="shared" si="32"/>
        <v>92843</v>
      </c>
      <c r="M92" s="36">
        <f t="shared" si="32"/>
        <v>123380</v>
      </c>
      <c r="N92" s="36">
        <f t="shared" si="32"/>
        <v>169308</v>
      </c>
      <c r="O92" s="36">
        <f t="shared" si="32"/>
        <v>131538.42456000001</v>
      </c>
      <c r="P92" s="36">
        <f t="shared" si="32"/>
        <v>122523.38945</v>
      </c>
      <c r="Q92" s="36">
        <f t="shared" si="32"/>
        <v>165716.96830000015</v>
      </c>
      <c r="R92" s="36">
        <f t="shared" si="32"/>
        <v>164714.82337</v>
      </c>
      <c r="S92" s="36">
        <f>+S84+S75</f>
        <v>161015.80635999975</v>
      </c>
      <c r="T92" s="36">
        <f t="shared" si="32"/>
        <v>169176.45684999984</v>
      </c>
      <c r="U92" s="36">
        <f t="shared" si="32"/>
        <v>175411.98323000001</v>
      </c>
      <c r="V92" s="36">
        <f t="shared" si="32"/>
        <v>161242.95472999988</v>
      </c>
      <c r="W92" s="36">
        <f t="shared" si="32"/>
        <v>175439.77017999993</v>
      </c>
      <c r="X92" s="36">
        <f>+X84+X75</f>
        <v>148552.38421999995</v>
      </c>
      <c r="Y92" s="36">
        <f>+Y84+Y75</f>
        <v>181969.74613000001</v>
      </c>
    </row>
    <row r="93" spans="1:26" ht="12.6" thickTop="1"/>
    <row r="95" spans="1:26" ht="18.600000000000001" thickBot="1">
      <c r="A95" s="47"/>
      <c r="B95" s="47" t="s">
        <v>108</v>
      </c>
      <c r="C95" s="36">
        <f t="shared" ref="C95:W95" si="33">+C92+C69</f>
        <v>24200</v>
      </c>
      <c r="D95" s="36">
        <f t="shared" si="33"/>
        <v>52867</v>
      </c>
      <c r="E95" s="36">
        <f t="shared" si="33"/>
        <v>77559</v>
      </c>
      <c r="F95" s="36">
        <f t="shared" si="33"/>
        <v>66009</v>
      </c>
      <c r="G95" s="36">
        <f t="shared" si="33"/>
        <v>76077</v>
      </c>
      <c r="H95" s="36">
        <f t="shared" si="33"/>
        <v>137557</v>
      </c>
      <c r="I95" s="36">
        <f t="shared" si="33"/>
        <v>153582</v>
      </c>
      <c r="J95" s="36">
        <f t="shared" si="33"/>
        <v>177585</v>
      </c>
      <c r="K95" s="36">
        <f t="shared" si="33"/>
        <v>209366</v>
      </c>
      <c r="L95" s="36">
        <f t="shared" si="33"/>
        <v>202481</v>
      </c>
      <c r="M95" s="36">
        <f t="shared" si="33"/>
        <v>245891</v>
      </c>
      <c r="N95" s="36">
        <f t="shared" si="33"/>
        <v>317995</v>
      </c>
      <c r="O95" s="36">
        <f t="shared" si="33"/>
        <v>251502.87853000002</v>
      </c>
      <c r="P95" s="36">
        <f t="shared" si="33"/>
        <v>244892.68232000002</v>
      </c>
      <c r="Q95" s="36">
        <f t="shared" si="33"/>
        <v>295157.36905000015</v>
      </c>
      <c r="R95" s="36">
        <f t="shared" si="33"/>
        <v>279463.65789000003</v>
      </c>
      <c r="S95" s="36">
        <f t="shared" si="33"/>
        <v>253183.93671999971</v>
      </c>
      <c r="T95" s="36">
        <f t="shared" si="33"/>
        <v>283598.82776999974</v>
      </c>
      <c r="U95" s="36">
        <f t="shared" si="33"/>
        <v>292519.62277000002</v>
      </c>
      <c r="V95" s="36">
        <f t="shared" si="33"/>
        <v>264127.00355999987</v>
      </c>
      <c r="W95" s="36">
        <f t="shared" si="33"/>
        <v>274703.31974999997</v>
      </c>
      <c r="X95" s="36">
        <f>+X92+X69</f>
        <v>309568.77518000006</v>
      </c>
      <c r="Y95" s="36">
        <f>+Y92+Y69</f>
        <v>319582.11906000006</v>
      </c>
      <c r="Z95" s="39"/>
    </row>
    <row r="96" spans="1:26" ht="12.6" thickTop="1"/>
    <row r="97" spans="2:2" ht="15.6">
      <c r="B97" s="40" t="s">
        <v>84</v>
      </c>
    </row>
  </sheetData>
  <dataConsolidate/>
  <mergeCells count="4">
    <mergeCell ref="C6:L6"/>
    <mergeCell ref="F8:I8"/>
    <mergeCell ref="A11:Y11"/>
    <mergeCell ref="A73:Y73"/>
  </mergeCells>
  <pageMargins left="1.1811023622047245" right="0.23622047244094491" top="0.78740157480314965" bottom="0.39370078740157483" header="0" footer="0"/>
  <pageSetup paperSize="9" scale="58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 VALOR  Sin ZF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BOSCANA</dc:creator>
  <cp:lastModifiedBy>MARIANA BOSCANA</cp:lastModifiedBy>
  <dcterms:created xsi:type="dcterms:W3CDTF">2023-06-19T10:50:12Z</dcterms:created>
  <dcterms:modified xsi:type="dcterms:W3CDTF">2023-06-19T10:50:33Z</dcterms:modified>
</cp:coreProperties>
</file>