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oragno\Desktop\ASESORIA\ESTADISTICAS\BOLETIN ESTADISTICO\2026 Estadisticas Datos 2025\WEB 2026\GRAFICAS GENERALES Y SERIE ESTADISTICA  AL 2025\Planillas para colgar web\"/>
    </mc:Choice>
  </mc:AlternateContent>
  <xr:revisionPtr revIDLastSave="0" documentId="13_ncr:1_{14B9FA45-BCD5-4600-AA48-173878792D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ORTACIONES VOLUMEN 2025" sheetId="16" r:id="rId1"/>
    <sheet name="IMPORTACIONES VALOR 2025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62" i="15" l="1"/>
  <c r="AB56" i="15"/>
  <c r="AB55" i="15"/>
  <c r="AB51" i="15"/>
  <c r="AB38" i="15"/>
  <c r="AB32" i="15"/>
  <c r="AB28" i="15"/>
  <c r="AB27" i="15"/>
  <c r="AB23" i="15"/>
  <c r="AB14" i="15"/>
  <c r="AB12" i="15"/>
  <c r="AC55" i="16"/>
  <c r="AC54" i="16"/>
  <c r="AC41" i="16"/>
  <c r="AC37" i="16"/>
  <c r="AC31" i="16"/>
  <c r="AC27" i="16"/>
  <c r="AC26" i="16"/>
  <c r="AC22" i="16"/>
  <c r="AC13" i="16"/>
  <c r="AC11" i="16"/>
  <c r="AA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O60" i="15"/>
  <c r="O56" i="15" s="1"/>
  <c r="O55" i="15" s="1"/>
  <c r="AA56" i="15"/>
  <c r="Z56" i="15"/>
  <c r="Y56" i="15"/>
  <c r="X56" i="15"/>
  <c r="W56" i="15"/>
  <c r="V56" i="15"/>
  <c r="U56" i="15"/>
  <c r="T56" i="15"/>
  <c r="S56" i="15"/>
  <c r="R56" i="15"/>
  <c r="Q56" i="15"/>
  <c r="P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AA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AA45" i="15"/>
  <c r="AA42" i="15" s="1"/>
  <c r="Y45" i="15"/>
  <c r="Y42" i="15" s="1"/>
  <c r="X45" i="15"/>
  <c r="X42" i="15" s="1"/>
  <c r="W45" i="15"/>
  <c r="W42" i="15" s="1"/>
  <c r="V45" i="15"/>
  <c r="V42" i="15" s="1"/>
  <c r="U45" i="15"/>
  <c r="U42" i="15" s="1"/>
  <c r="T45" i="15"/>
  <c r="T42" i="15" s="1"/>
  <c r="S45" i="15"/>
  <c r="S42" i="15" s="1"/>
  <c r="R45" i="15"/>
  <c r="R42" i="15" s="1"/>
  <c r="Q45" i="15"/>
  <c r="Q42" i="15" s="1"/>
  <c r="P45" i="15"/>
  <c r="P42" i="15" s="1"/>
  <c r="O45" i="15"/>
  <c r="O42" i="15" s="1"/>
  <c r="N45" i="15"/>
  <c r="N42" i="15" s="1"/>
  <c r="M45" i="15"/>
  <c r="M42" i="15" s="1"/>
  <c r="L45" i="15"/>
  <c r="L42" i="15" s="1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X36" i="15"/>
  <c r="W36" i="15"/>
  <c r="V36" i="15"/>
  <c r="U36" i="15"/>
  <c r="T36" i="15"/>
  <c r="S36" i="15"/>
  <c r="R36" i="15"/>
  <c r="O36" i="15"/>
  <c r="R35" i="15"/>
  <c r="Q34" i="15"/>
  <c r="Q32" i="15" s="1"/>
  <c r="AA32" i="15"/>
  <c r="Z32" i="15"/>
  <c r="Y32" i="15"/>
  <c r="X32" i="15"/>
  <c r="W32" i="15"/>
  <c r="V32" i="15"/>
  <c r="U32" i="15"/>
  <c r="T32" i="15"/>
  <c r="S32" i="15"/>
  <c r="R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R30" i="15"/>
  <c r="R28" i="15" s="1"/>
  <c r="Q30" i="15"/>
  <c r="Q28" i="15" s="1"/>
  <c r="AA28" i="15"/>
  <c r="Y28" i="15"/>
  <c r="X28" i="15"/>
  <c r="W28" i="15"/>
  <c r="V28" i="15"/>
  <c r="U28" i="15"/>
  <c r="T28" i="15"/>
  <c r="S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R25" i="15"/>
  <c r="R23" i="15" s="1"/>
  <c r="AA23" i="15"/>
  <c r="Z23" i="15"/>
  <c r="Y23" i="15"/>
  <c r="X23" i="15"/>
  <c r="W23" i="15"/>
  <c r="V23" i="15"/>
  <c r="U23" i="15"/>
  <c r="T23" i="15"/>
  <c r="S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AA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AA14" i="15"/>
  <c r="Y14" i="15"/>
  <c r="Y12" i="15" s="1"/>
  <c r="X14" i="15"/>
  <c r="X12" i="15" s="1"/>
  <c r="W14" i="15"/>
  <c r="W12" i="15" s="1"/>
  <c r="V14" i="15"/>
  <c r="V12" i="15" s="1"/>
  <c r="U14" i="15"/>
  <c r="U12" i="15" s="1"/>
  <c r="T14" i="15"/>
  <c r="T12" i="15" s="1"/>
  <c r="R14" i="15"/>
  <c r="R12" i="15" s="1"/>
  <c r="Q14" i="15"/>
  <c r="Q12" i="15" s="1"/>
  <c r="P14" i="15"/>
  <c r="O14" i="15"/>
  <c r="O12" i="15" s="1"/>
  <c r="N14" i="15"/>
  <c r="M14" i="15"/>
  <c r="L14" i="15"/>
  <c r="L12" i="15" s="1"/>
  <c r="K14" i="15"/>
  <c r="J14" i="15"/>
  <c r="I14" i="15"/>
  <c r="H14" i="15"/>
  <c r="G14" i="15"/>
  <c r="F14" i="15"/>
  <c r="E14" i="15"/>
  <c r="D14" i="15"/>
  <c r="C14" i="15"/>
  <c r="S12" i="15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N54" i="16" s="1"/>
  <c r="M61" i="16"/>
  <c r="L61" i="16"/>
  <c r="K61" i="16"/>
  <c r="J61" i="16"/>
  <c r="I61" i="16"/>
  <c r="H61" i="16"/>
  <c r="G61" i="16"/>
  <c r="F61" i="16"/>
  <c r="E61" i="16"/>
  <c r="D61" i="16"/>
  <c r="P59" i="16"/>
  <c r="P55" i="16" s="1"/>
  <c r="Z55" i="16"/>
  <c r="Y55" i="16"/>
  <c r="X55" i="16"/>
  <c r="W55" i="16"/>
  <c r="V55" i="16"/>
  <c r="U55" i="16"/>
  <c r="T55" i="16"/>
  <c r="S55" i="16"/>
  <c r="R55" i="16"/>
  <c r="Q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M54" i="16"/>
  <c r="L54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Z44" i="16"/>
  <c r="Z41" i="16" s="1"/>
  <c r="Y44" i="16"/>
  <c r="Y41" i="16" s="1"/>
  <c r="X44" i="16"/>
  <c r="X41" i="16" s="1"/>
  <c r="W44" i="16"/>
  <c r="W41" i="16" s="1"/>
  <c r="V44" i="16"/>
  <c r="V41" i="16" s="1"/>
  <c r="U44" i="16"/>
  <c r="U41" i="16" s="1"/>
  <c r="T44" i="16"/>
  <c r="T41" i="16" s="1"/>
  <c r="S44" i="16"/>
  <c r="S41" i="16" s="1"/>
  <c r="R44" i="16"/>
  <c r="R41" i="16" s="1"/>
  <c r="Q44" i="16"/>
  <c r="Q41" i="16" s="1"/>
  <c r="P44" i="16"/>
  <c r="P41" i="16" s="1"/>
  <c r="O44" i="16"/>
  <c r="O41" i="16" s="1"/>
  <c r="N44" i="16"/>
  <c r="N41" i="16" s="1"/>
  <c r="M44" i="16"/>
  <c r="M41" i="16" s="1"/>
  <c r="D41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O26" i="16" s="1"/>
  <c r="N37" i="16"/>
  <c r="N26" i="16" s="1"/>
  <c r="M37" i="16"/>
  <c r="L37" i="16"/>
  <c r="K37" i="16"/>
  <c r="J37" i="16"/>
  <c r="I37" i="16"/>
  <c r="H37" i="16"/>
  <c r="G37" i="16"/>
  <c r="F37" i="16"/>
  <c r="E37" i="16"/>
  <c r="D37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S34" i="16"/>
  <c r="S33" i="16" s="1"/>
  <c r="S31" i="16" s="1"/>
  <c r="Z31" i="16"/>
  <c r="Y31" i="16"/>
  <c r="X31" i="16"/>
  <c r="W31" i="16"/>
  <c r="V31" i="16"/>
  <c r="U31" i="16"/>
  <c r="T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S29" i="16"/>
  <c r="S27" i="16" s="1"/>
  <c r="Z27" i="16"/>
  <c r="Y27" i="16"/>
  <c r="X27" i="16"/>
  <c r="W27" i="16"/>
  <c r="V27" i="16"/>
  <c r="U27" i="16"/>
  <c r="T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AB26" i="16"/>
  <c r="AA26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Z13" i="16"/>
  <c r="Z11" i="16" s="1"/>
  <c r="Y13" i="16"/>
  <c r="Y11" i="16" s="1"/>
  <c r="X13" i="16"/>
  <c r="X11" i="16" s="1"/>
  <c r="W13" i="16"/>
  <c r="W11" i="16" s="1"/>
  <c r="V13" i="16"/>
  <c r="V11" i="16" s="1"/>
  <c r="U13" i="16"/>
  <c r="U11" i="16" s="1"/>
  <c r="T13" i="16"/>
  <c r="T11" i="16" s="1"/>
  <c r="S13" i="16"/>
  <c r="S11" i="16" s="1"/>
  <c r="R13" i="16"/>
  <c r="R11" i="16" s="1"/>
  <c r="Q13" i="16"/>
  <c r="Q11" i="16" s="1"/>
  <c r="P13" i="16"/>
  <c r="P11" i="16" s="1"/>
  <c r="O13" i="16"/>
  <c r="O11" i="16" s="1"/>
  <c r="N13" i="16"/>
  <c r="N11" i="16" s="1"/>
  <c r="M13" i="16"/>
  <c r="M11" i="16" s="1"/>
  <c r="L13" i="16"/>
  <c r="L11" i="16" s="1"/>
  <c r="K13" i="16"/>
  <c r="K11" i="16" s="1"/>
  <c r="J13" i="16"/>
  <c r="J11" i="16" s="1"/>
  <c r="I13" i="16"/>
  <c r="I11" i="16" s="1"/>
  <c r="H13" i="16"/>
  <c r="H11" i="16" s="1"/>
  <c r="G13" i="16"/>
  <c r="G11" i="16" s="1"/>
  <c r="F13" i="16"/>
  <c r="F11" i="16" s="1"/>
  <c r="E13" i="16"/>
  <c r="E11" i="16" s="1"/>
  <c r="D13" i="16"/>
  <c r="D11" i="16" s="1"/>
  <c r="AB68" i="15" l="1"/>
  <c r="R54" i="16"/>
  <c r="T54" i="16"/>
  <c r="P26" i="16"/>
  <c r="S54" i="16"/>
  <c r="Q26" i="16"/>
  <c r="Q54" i="16"/>
  <c r="T26" i="16"/>
  <c r="D55" i="15"/>
  <c r="T55" i="15"/>
  <c r="W55" i="15"/>
  <c r="Q27" i="15"/>
  <c r="U26" i="16"/>
  <c r="V54" i="16"/>
  <c r="W54" i="16"/>
  <c r="X54" i="16"/>
  <c r="X26" i="16"/>
  <c r="Y54" i="16"/>
  <c r="Y26" i="16"/>
  <c r="Z54" i="16"/>
  <c r="U54" i="16"/>
  <c r="L26" i="16"/>
  <c r="M26" i="16"/>
  <c r="D26" i="16"/>
  <c r="E26" i="16"/>
  <c r="F26" i="16"/>
  <c r="J26" i="16"/>
  <c r="C55" i="15"/>
  <c r="R27" i="15"/>
  <c r="R55" i="15"/>
  <c r="R68" i="15" s="1"/>
  <c r="V55" i="15"/>
  <c r="R26" i="16"/>
  <c r="V26" i="16"/>
  <c r="Z26" i="16"/>
  <c r="P54" i="16"/>
  <c r="O54" i="16"/>
  <c r="K26" i="16"/>
  <c r="S26" i="16"/>
  <c r="W26" i="16"/>
  <c r="G26" i="16"/>
  <c r="I26" i="16"/>
  <c r="H26" i="16"/>
  <c r="G27" i="15"/>
  <c r="S55" i="15"/>
  <c r="U55" i="15"/>
  <c r="F27" i="15"/>
  <c r="Y55" i="15"/>
  <c r="H27" i="15"/>
  <c r="AA55" i="15"/>
  <c r="S27" i="15"/>
  <c r="Z27" i="15"/>
  <c r="Z68" i="15" s="1"/>
  <c r="T27" i="15"/>
  <c r="T68" i="15" s="1"/>
  <c r="V27" i="15"/>
  <c r="W27" i="15"/>
  <c r="W68" i="15" s="1"/>
  <c r="X27" i="15"/>
  <c r="Y27" i="15"/>
  <c r="AA27" i="15"/>
  <c r="E55" i="15"/>
  <c r="F55" i="15"/>
  <c r="G55" i="15"/>
  <c r="C27" i="15"/>
  <c r="H55" i="15"/>
  <c r="I55" i="15"/>
  <c r="J55" i="15"/>
  <c r="M55" i="15"/>
  <c r="D27" i="15"/>
  <c r="D68" i="15" s="1"/>
  <c r="K55" i="15"/>
  <c r="N55" i="15"/>
  <c r="E27" i="15"/>
  <c r="L55" i="15"/>
  <c r="U27" i="15"/>
  <c r="P55" i="15"/>
  <c r="I27" i="15"/>
  <c r="Q55" i="15"/>
  <c r="Q68" i="15" s="1"/>
  <c r="J27" i="15"/>
  <c r="K27" i="15"/>
  <c r="L27" i="15"/>
  <c r="M27" i="15"/>
  <c r="N27" i="15"/>
  <c r="O27" i="15"/>
  <c r="O68" i="15" s="1"/>
  <c r="P27" i="15"/>
  <c r="X55" i="15"/>
  <c r="S68" i="15" l="1"/>
  <c r="F68" i="15"/>
  <c r="C68" i="15"/>
  <c r="Y68" i="15"/>
  <c r="X68" i="15"/>
  <c r="P68" i="15"/>
  <c r="E68" i="15"/>
  <c r="L68" i="15"/>
  <c r="U68" i="15"/>
  <c r="G68" i="15"/>
  <c r="AA68" i="15"/>
  <c r="V68" i="15"/>
  <c r="I68" i="15"/>
  <c r="H68" i="15"/>
  <c r="K68" i="15"/>
  <c r="M68" i="15"/>
  <c r="J68" i="15"/>
  <c r="N68" i="15"/>
</calcChain>
</file>

<file path=xl/sharedStrings.xml><?xml version="1.0" encoding="utf-8"?>
<sst xmlns="http://schemas.openxmlformats.org/spreadsheetml/2006/main" count="298" uniqueCount="109">
  <si>
    <r>
      <t>1000 m</t>
    </r>
    <r>
      <rPr>
        <vertAlign val="superscript"/>
        <sz val="11"/>
        <rFont val="Univers"/>
        <family val="2"/>
      </rPr>
      <t>3</t>
    </r>
  </si>
  <si>
    <t>1000 m3</t>
  </si>
  <si>
    <t>SUBTOTAL</t>
  </si>
  <si>
    <t>1000 ton</t>
  </si>
  <si>
    <t xml:space="preserve"> s/d</t>
  </si>
  <si>
    <t xml:space="preserve">     1.2.NC.T</t>
  </si>
  <si>
    <t xml:space="preserve">     6.2.NC.T</t>
  </si>
  <si>
    <t>3</t>
  </si>
  <si>
    <t>4</t>
  </si>
  <si>
    <t xml:space="preserve">MADERA EN ROLLO </t>
  </si>
  <si>
    <t xml:space="preserve">            CONIFERAS </t>
  </si>
  <si>
    <t xml:space="preserve">            NO CONIFERAS </t>
  </si>
  <si>
    <t>1.1</t>
  </si>
  <si>
    <t>1.2</t>
  </si>
  <si>
    <t xml:space="preserve">ASTILLAS, PARTÍCULAS (CHIPS) Y RESIDUOS DE MADERA </t>
  </si>
  <si>
    <t>PELLETS DE MADERA</t>
  </si>
  <si>
    <t>MADERA ASERRADA</t>
  </si>
  <si>
    <t xml:space="preserve">TABLEROS DE MADERA Y HOJAS DE CHAPA </t>
  </si>
  <si>
    <t xml:space="preserve">HOJAS DE CHAPA </t>
  </si>
  <si>
    <t xml:space="preserve">     3.1</t>
  </si>
  <si>
    <t xml:space="preserve">     3.2</t>
  </si>
  <si>
    <t xml:space="preserve">      ASTILLAS Y PARTÍCULAS (CHIPS) </t>
  </si>
  <si>
    <t xml:space="preserve">      RESIDUOS DE MADERA</t>
  </si>
  <si>
    <t xml:space="preserve">                        CONIFERAS </t>
  </si>
  <si>
    <t xml:space="preserve">                        NO CONIFERAS </t>
  </si>
  <si>
    <t xml:space="preserve">               5.C</t>
  </si>
  <si>
    <t xml:space="preserve">               5.NC</t>
  </si>
  <si>
    <t xml:space="preserve">MADERA TERCIADA </t>
  </si>
  <si>
    <t xml:space="preserve">TABLEROS DE PARTÍCULAS (incluidos los TPO) </t>
  </si>
  <si>
    <t xml:space="preserve">TABLEROS DE FIBRA </t>
  </si>
  <si>
    <t xml:space="preserve">           DUROS </t>
  </si>
  <si>
    <t xml:space="preserve">           MDF (DENSIDAD MEDIA) </t>
  </si>
  <si>
    <t xml:space="preserve">           AISLANTES</t>
  </si>
  <si>
    <t xml:space="preserve">PULPA DE MADERA </t>
  </si>
  <si>
    <t xml:space="preserve">QUÍMICA </t>
  </si>
  <si>
    <t xml:space="preserve">       6.1</t>
  </si>
  <si>
    <t xml:space="preserve">        6.2</t>
  </si>
  <si>
    <t xml:space="preserve">               6.1.C</t>
  </si>
  <si>
    <t xml:space="preserve">               6.1.NC</t>
  </si>
  <si>
    <t xml:space="preserve">         6.4</t>
  </si>
  <si>
    <t xml:space="preserve">                6.4.1</t>
  </si>
  <si>
    <t xml:space="preserve">                6.4.2</t>
  </si>
  <si>
    <t xml:space="preserve">                6.4.3</t>
  </si>
  <si>
    <t xml:space="preserve">         7.3</t>
  </si>
  <si>
    <t xml:space="preserve">               7.3.2</t>
  </si>
  <si>
    <t xml:space="preserve">            AL SULFATO BLANQUEADA</t>
  </si>
  <si>
    <t>PAPEL RECUPERADO</t>
  </si>
  <si>
    <t xml:space="preserve">PAPEL Y CARTÓN </t>
  </si>
  <si>
    <t xml:space="preserve">PAPEL CON FINES GRÁFICOS </t>
  </si>
  <si>
    <t>PAPEL DE USO DOMÉSTICO Y SANITARIO</t>
  </si>
  <si>
    <t xml:space="preserve">MATERIAL PARA EMPAQUETAR </t>
  </si>
  <si>
    <t xml:space="preserve">OTROS PAPELES Y CARTONES N.E.P. </t>
  </si>
  <si>
    <t xml:space="preserve">        10.1</t>
  </si>
  <si>
    <t xml:space="preserve">       10.2</t>
  </si>
  <si>
    <t xml:space="preserve">       10.3</t>
  </si>
  <si>
    <t xml:space="preserve">      10.4</t>
  </si>
  <si>
    <t xml:space="preserve">               10.1.1</t>
  </si>
  <si>
    <t xml:space="preserve">               10.1.3</t>
  </si>
  <si>
    <t xml:space="preserve">               10.1.4</t>
  </si>
  <si>
    <t xml:space="preserve">               10.3.1</t>
  </si>
  <si>
    <t xml:space="preserve">               10.3.2</t>
  </si>
  <si>
    <t xml:space="preserve">               10.3.3</t>
  </si>
  <si>
    <t xml:space="preserve">               10.3.4</t>
  </si>
  <si>
    <t xml:space="preserve">              PAPEL PARA PERIÓDICOS  </t>
  </si>
  <si>
    <t xml:space="preserve">              PAPEL SIN ESTUCO Y SIN MADERA  </t>
  </si>
  <si>
    <t xml:space="preserve">              PAPEL ESTUCADO </t>
  </si>
  <si>
    <t xml:space="preserve">              MATERIAL DE ENVASAR </t>
  </si>
  <si>
    <t xml:space="preserve">              CARTÓN PARA CAJAS PLEGABLES </t>
  </si>
  <si>
    <t xml:space="preserve">              PAPEL PARA ENVOLVER </t>
  </si>
  <si>
    <t xml:space="preserve">              OTROS PAPELES, UTILIZADOS PRINCIPALMENTE PARA EMPAQUETAR </t>
  </si>
  <si>
    <t>COMBUSTIBLE DE MADERA, INCLUIDA LA MADERA PARA PRODUCIR CARBÓN VEGETAL /</t>
  </si>
  <si>
    <t>MADERA EN ROLLO INDUSTRIAL (MADERA EN BRUTO)</t>
  </si>
  <si>
    <t xml:space="preserve">               1.2.C</t>
  </si>
  <si>
    <t xml:space="preserve">               1.2.NC</t>
  </si>
  <si>
    <t xml:space="preserve">        6.3</t>
  </si>
  <si>
    <t>Fuente: Dirección General Forestal  en base a BCU y Comercio Exterior Descartes Datamyne Latam</t>
  </si>
  <si>
    <t>IMPORTACIONES (VOLUMEN )</t>
  </si>
  <si>
    <t xml:space="preserve">Código </t>
  </si>
  <si>
    <t xml:space="preserve">Producto </t>
  </si>
  <si>
    <t xml:space="preserve">Unidad </t>
  </si>
  <si>
    <t xml:space="preserve">                        TROPICAL</t>
  </si>
  <si>
    <t xml:space="preserve">CARBÓN VEGETAL </t>
  </si>
  <si>
    <t xml:space="preserve">     5.2.NC.T</t>
  </si>
  <si>
    <t xml:space="preserve">     6.1.NC.T</t>
  </si>
  <si>
    <t xml:space="preserve">               6.2.C</t>
  </si>
  <si>
    <t xml:space="preserve">               6.2.NC</t>
  </si>
  <si>
    <t xml:space="preserve">                6.3.1</t>
  </si>
  <si>
    <t>TPO</t>
  </si>
  <si>
    <t xml:space="preserve">         7.1</t>
  </si>
  <si>
    <t xml:space="preserve">MECÁNICA </t>
  </si>
  <si>
    <t xml:space="preserve">         7.2</t>
  </si>
  <si>
    <t xml:space="preserve">SEMIQUÍMICA </t>
  </si>
  <si>
    <t xml:space="preserve">               7.3.1</t>
  </si>
  <si>
    <t xml:space="preserve">            AL SULFATO SIN BLANQUEAR</t>
  </si>
  <si>
    <t xml:space="preserve">               7.3.3</t>
  </si>
  <si>
    <t xml:space="preserve">            AL SULFITO SIN BLANQUEAR </t>
  </si>
  <si>
    <t xml:space="preserve">               7.3.4</t>
  </si>
  <si>
    <t xml:space="preserve">            AL SULFITO BLANQUEADA</t>
  </si>
  <si>
    <t xml:space="preserve">        7.4</t>
  </si>
  <si>
    <t xml:space="preserve">SOLUBLE </t>
  </si>
  <si>
    <t>OTROS TIPOS DE PULPA</t>
  </si>
  <si>
    <t xml:space="preserve">        8.1</t>
  </si>
  <si>
    <t xml:space="preserve">PULPA DE OTRAS FIBRAS DISTINTAS DE LA MADERA </t>
  </si>
  <si>
    <t xml:space="preserve">        8.2</t>
  </si>
  <si>
    <t xml:space="preserve">PULPA DE FIBRA RECUPERADA </t>
  </si>
  <si>
    <t xml:space="preserve">               10.1.2</t>
  </si>
  <si>
    <t xml:space="preserve">              PAPEL MECÁNICO SIN ESTUCO </t>
  </si>
  <si>
    <t xml:space="preserve">IMPORTACIONES (VALOR Miles de U$S CON ZONAS FRANCAS) </t>
  </si>
  <si>
    <t xml:space="preserve">Fuente: Dirección General Forestal en base a BCU y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</si>
</sst>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0.0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name val="Univers"/>
      <family val="2"/>
    </font>
    <font>
      <sz val="10"/>
      <color indexed="9"/>
      <name val="Univers"/>
      <family val="2"/>
    </font>
    <font>
      <vertAlign val="superscript"/>
      <sz val="11"/>
      <name val="Univers"/>
      <family val="2"/>
    </font>
    <font>
      <sz val="10"/>
      <name val="Arial"/>
      <family val="2"/>
    </font>
    <font>
      <sz val="18"/>
      <name val="Univers"/>
      <family val="2"/>
    </font>
    <font>
      <u/>
      <sz val="10"/>
      <name val="Arial"/>
      <family val="2"/>
    </font>
    <font>
      <b/>
      <i/>
      <u/>
      <sz val="28"/>
      <color theme="6" tint="-0.499984740745262"/>
      <name val="Calibri"/>
      <family val="2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2"/>
      <name val="Courier"/>
    </font>
    <font>
      <sz val="12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3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6" fillId="0" borderId="0"/>
    <xf numFmtId="0" fontId="10" fillId="0" borderId="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165" fontId="15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Protection="1">
      <protection locked="0"/>
    </xf>
    <xf numFmtId="1" fontId="0" fillId="0" borderId="0" xfId="0" applyNumberFormat="1"/>
    <xf numFmtId="0" fontId="8" fillId="0" borderId="0" xfId="0" applyFont="1"/>
    <xf numFmtId="0" fontId="0" fillId="0" borderId="0" xfId="0" applyFill="1"/>
    <xf numFmtId="49" fontId="10" fillId="3" borderId="1" xfId="2" applyNumberFormat="1" applyFill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3" borderId="1" xfId="2" applyFont="1" applyFill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indent="3"/>
    </xf>
    <xf numFmtId="49" fontId="13" fillId="4" borderId="1" xfId="2" applyNumberFormat="1" applyFont="1" applyFill="1" applyAlignment="1" applyProtection="1">
      <alignment horizontal="left" vertical="center"/>
    </xf>
    <xf numFmtId="0" fontId="13" fillId="4" borderId="1" xfId="2" applyFont="1" applyFill="1" applyAlignment="1" applyProtection="1">
      <alignment horizontal="left" vertical="center"/>
    </xf>
    <xf numFmtId="0" fontId="0" fillId="2" borderId="0" xfId="0" applyFill="1"/>
    <xf numFmtId="165" fontId="12" fillId="0" borderId="2" xfId="5" applyNumberFormat="1" applyFont="1" applyBorder="1" applyAlignment="1">
      <alignment horizontal="center"/>
    </xf>
    <xf numFmtId="165" fontId="12" fillId="0" borderId="2" xfId="5" applyNumberFormat="1" applyFont="1" applyBorder="1" applyAlignment="1">
      <alignment horizontal="left"/>
    </xf>
    <xf numFmtId="1" fontId="17" fillId="0" borderId="2" xfId="5" applyNumberFormat="1" applyFont="1" applyBorder="1" applyAlignment="1">
      <alignment horizontal="center"/>
    </xf>
    <xf numFmtId="3" fontId="11" fillId="3" borderId="1" xfId="2" applyNumberFormat="1" applyFont="1" applyFill="1" applyAlignment="1" applyProtection="1">
      <alignment horizontal="right" vertical="center"/>
    </xf>
    <xf numFmtId="165" fontId="12" fillId="0" borderId="2" xfId="5" applyFont="1" applyBorder="1" applyAlignment="1">
      <alignment horizontal="center"/>
    </xf>
    <xf numFmtId="165" fontId="17" fillId="0" borderId="2" xfId="5" applyFont="1" applyBorder="1"/>
    <xf numFmtId="165" fontId="17" fillId="0" borderId="2" xfId="5" applyFont="1" applyBorder="1" applyAlignment="1">
      <alignment horizontal="center"/>
    </xf>
    <xf numFmtId="1" fontId="17" fillId="0" borderId="2" xfId="5" applyNumberFormat="1" applyFont="1" applyBorder="1"/>
    <xf numFmtId="1" fontId="18" fillId="3" borderId="0" xfId="5" applyNumberFormat="1" applyFont="1" applyFill="1" applyAlignment="1">
      <alignment horizontal="left"/>
    </xf>
    <xf numFmtId="165" fontId="18" fillId="3" borderId="0" xfId="5" applyFont="1" applyFill="1" applyAlignment="1">
      <alignment horizontal="left"/>
    </xf>
    <xf numFmtId="3" fontId="18" fillId="3" borderId="0" xfId="5" applyNumberFormat="1" applyFont="1" applyFill="1" applyAlignment="1">
      <alignment horizontal="right"/>
    </xf>
    <xf numFmtId="165" fontId="16" fillId="5" borderId="0" xfId="5" applyFont="1" applyFill="1" applyAlignment="1">
      <alignment horizontal="left"/>
    </xf>
    <xf numFmtId="3" fontId="16" fillId="5" borderId="0" xfId="5" applyNumberFormat="1" applyFont="1" applyFill="1" applyAlignment="1">
      <alignment horizontal="right"/>
    </xf>
    <xf numFmtId="165" fontId="16" fillId="5" borderId="0" xfId="5" applyFont="1" applyFill="1"/>
    <xf numFmtId="165" fontId="16" fillId="5" borderId="0" xfId="5" applyFont="1" applyFill="1" applyAlignment="1">
      <alignment horizontal="right"/>
    </xf>
    <xf numFmtId="165" fontId="16" fillId="2" borderId="0" xfId="5" applyFont="1" applyFill="1"/>
    <xf numFmtId="3" fontId="10" fillId="3" borderId="1" xfId="2" applyNumberFormat="1" applyFill="1" applyAlignment="1" applyProtection="1">
      <alignment horizontal="right" vertical="center"/>
    </xf>
    <xf numFmtId="3" fontId="13" fillId="4" borderId="1" xfId="2" applyNumberFormat="1" applyFont="1" applyFill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165" fontId="12" fillId="0" borderId="2" xfId="5" applyFont="1" applyBorder="1" applyAlignment="1">
      <alignment horizontal="left"/>
    </xf>
    <xf numFmtId="1" fontId="17" fillId="0" borderId="0" xfId="5" applyNumberFormat="1" applyFont="1"/>
  </cellXfs>
  <cellStyles count="9">
    <cellStyle name="Millares 2" xfId="8" xr:uid="{00000000-0005-0000-0000-000003000000}"/>
    <cellStyle name="Normal" xfId="0" builtinId="0"/>
    <cellStyle name="Normal 11" xfId="6" xr:uid="{00000000-0005-0000-0000-000005000000}"/>
    <cellStyle name="Normal 2" xfId="1" xr:uid="{00000000-0005-0000-0000-000006000000}"/>
    <cellStyle name="Normal 3" xfId="3" xr:uid="{00000000-0005-0000-0000-000007000000}"/>
    <cellStyle name="Normal 4" xfId="5" xr:uid="{00000000-0005-0000-0000-000008000000}"/>
    <cellStyle name="Normal 5" xfId="7" xr:uid="{00000000-0005-0000-0000-000009000000}"/>
    <cellStyle name="Porcentaje 2" xfId="4" xr:uid="{00000000-0005-0000-0000-00000A000000}"/>
    <cellStyle name="Título 2" xfId="2" builtinId="17"/>
  </cellStyles>
  <dxfs count="2">
    <dxf>
      <fill>
        <patternFill>
          <bgColor rgb="FFF1E1A3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rgb="FFFDF5CE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1" pivot="0" count="2" xr9:uid="{00000000-0011-0000-FFFF-FFFF00000000}">
      <tableStyleElement type="wholeTabl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59531</xdr:rowOff>
    </xdr:from>
    <xdr:to>
      <xdr:col>9</xdr:col>
      <xdr:colOff>614984</xdr:colOff>
      <xdr:row>6</xdr:row>
      <xdr:rowOff>84553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2B2B3-EF21-45E2-8B12-2E6F1A0A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656" y="226219"/>
          <a:ext cx="5806109" cy="1275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781933</xdr:colOff>
      <xdr:row>7</xdr:row>
      <xdr:rowOff>50535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DBFAEA-1179-45BE-BB87-7078A82D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121" y="314011"/>
          <a:ext cx="5806109" cy="1275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D68"/>
  <sheetViews>
    <sheetView showGridLines="0" topLeftCell="A10" zoomScale="73" zoomScaleNormal="73" workbookViewId="0">
      <pane xSplit="2" topLeftCell="I1" activePane="topRight" state="frozen"/>
      <selection pane="topRight" activeCell="AD25" sqref="AD25"/>
    </sheetView>
  </sheetViews>
  <sheetFormatPr baseColWidth="10" defaultRowHeight="12.75" x14ac:dyDescent="0.2"/>
  <cols>
    <col min="1" max="1" width="14.42578125" customWidth="1"/>
    <col min="2" max="2" width="90.7109375" customWidth="1"/>
    <col min="3" max="20" width="11.42578125" customWidth="1"/>
    <col min="22" max="22" width="11.7109375" style="7" bestFit="1" customWidth="1"/>
    <col min="26" max="28" width="11.5703125" customWidth="1"/>
  </cols>
  <sheetData>
    <row r="1" spans="1:29" x14ac:dyDescent="0.2">
      <c r="A1" s="3"/>
      <c r="B1" s="4"/>
      <c r="C1" s="2"/>
      <c r="D1" s="2"/>
      <c r="E1" s="2"/>
      <c r="F1" s="2"/>
      <c r="G1" s="2"/>
      <c r="H1" s="1"/>
      <c r="I1" s="1"/>
    </row>
    <row r="2" spans="1:29" ht="36" x14ac:dyDescent="0.2">
      <c r="A2" s="3"/>
      <c r="B2" s="4"/>
      <c r="C2" s="34"/>
      <c r="D2" s="34"/>
      <c r="E2" s="34"/>
      <c r="F2" s="34"/>
      <c r="G2" s="34"/>
      <c r="H2" s="34"/>
      <c r="I2" s="34"/>
      <c r="J2" s="34"/>
      <c r="K2" s="34"/>
      <c r="L2" s="34"/>
      <c r="M2" s="6"/>
    </row>
    <row r="3" spans="1:29" x14ac:dyDescent="0.2">
      <c r="A3" s="3"/>
      <c r="B3" s="4"/>
      <c r="C3" s="2"/>
      <c r="D3" s="2"/>
      <c r="E3" s="2"/>
      <c r="F3" s="2"/>
      <c r="G3" s="2"/>
      <c r="H3" s="1"/>
      <c r="I3" s="1"/>
    </row>
    <row r="4" spans="1:29" ht="23.25" x14ac:dyDescent="0.2">
      <c r="A4" s="3"/>
      <c r="B4" s="4"/>
      <c r="C4" s="2"/>
      <c r="D4" s="2"/>
      <c r="F4" s="33"/>
      <c r="G4" s="33"/>
      <c r="H4" s="33"/>
      <c r="I4" s="33"/>
    </row>
    <row r="5" spans="1:29" x14ac:dyDescent="0.2">
      <c r="A5" s="3"/>
      <c r="B5" s="4"/>
      <c r="C5" s="2"/>
      <c r="D5" s="2"/>
      <c r="E5" s="2"/>
      <c r="F5" s="2"/>
      <c r="G5" s="2"/>
      <c r="H5" s="1"/>
      <c r="I5" s="1"/>
    </row>
    <row r="6" spans="1:29" x14ac:dyDescent="0.2">
      <c r="A6" s="3"/>
      <c r="B6" s="4"/>
      <c r="C6" s="2"/>
      <c r="D6" s="2"/>
      <c r="E6" s="2"/>
      <c r="F6" s="2"/>
      <c r="G6" s="2"/>
      <c r="H6" s="1"/>
      <c r="I6" s="1"/>
    </row>
    <row r="7" spans="1:29" x14ac:dyDescent="0.2">
      <c r="A7" s="3"/>
      <c r="B7" s="4"/>
      <c r="C7" s="2"/>
      <c r="D7" s="2"/>
      <c r="E7" s="2"/>
      <c r="F7" s="2"/>
      <c r="G7" s="2"/>
      <c r="H7" s="1"/>
      <c r="I7" s="1"/>
    </row>
    <row r="8" spans="1:29" x14ac:dyDescent="0.2">
      <c r="A8" s="3"/>
      <c r="B8" s="4"/>
      <c r="C8" s="2"/>
      <c r="D8" s="2"/>
      <c r="E8" s="2"/>
      <c r="F8" s="2"/>
      <c r="G8" s="2"/>
      <c r="H8" s="1"/>
      <c r="I8" s="1"/>
    </row>
    <row r="9" spans="1:29" ht="18" customHeight="1" x14ac:dyDescent="0.25">
      <c r="A9" s="16"/>
      <c r="B9" s="16" t="s">
        <v>76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35"/>
    </row>
    <row r="10" spans="1:29" ht="18.75" x14ac:dyDescent="0.3">
      <c r="A10" s="20" t="s">
        <v>77</v>
      </c>
      <c r="B10" s="21" t="s">
        <v>78</v>
      </c>
      <c r="C10" s="17" t="s">
        <v>79</v>
      </c>
      <c r="D10" s="22">
        <v>2000</v>
      </c>
      <c r="E10" s="22">
        <v>2001</v>
      </c>
      <c r="F10" s="22">
        <v>2002</v>
      </c>
      <c r="G10" s="22">
        <v>2003</v>
      </c>
      <c r="H10" s="22">
        <v>2004</v>
      </c>
      <c r="I10" s="22">
        <v>2005</v>
      </c>
      <c r="J10" s="22">
        <v>2006</v>
      </c>
      <c r="K10" s="22">
        <v>2007</v>
      </c>
      <c r="L10" s="22">
        <v>2008</v>
      </c>
      <c r="M10" s="22">
        <v>2009</v>
      </c>
      <c r="N10" s="22">
        <v>2010</v>
      </c>
      <c r="O10" s="22">
        <v>2011</v>
      </c>
      <c r="P10" s="22">
        <v>2012</v>
      </c>
      <c r="Q10" s="22">
        <v>2013</v>
      </c>
      <c r="R10" s="22">
        <v>2014</v>
      </c>
      <c r="S10" s="22">
        <v>2015</v>
      </c>
      <c r="T10" s="22">
        <v>2016</v>
      </c>
      <c r="U10" s="22">
        <v>2017</v>
      </c>
      <c r="V10" s="22">
        <v>2018</v>
      </c>
      <c r="W10" s="22">
        <v>2019</v>
      </c>
      <c r="X10" s="22">
        <v>2020</v>
      </c>
      <c r="Y10" s="22">
        <v>2021</v>
      </c>
      <c r="Z10" s="22">
        <v>2022</v>
      </c>
      <c r="AA10" s="22">
        <v>2023</v>
      </c>
      <c r="AB10" s="22">
        <v>2024</v>
      </c>
      <c r="AC10" s="36">
        <v>2025</v>
      </c>
    </row>
    <row r="11" spans="1:29" ht="17.25" x14ac:dyDescent="0.3">
      <c r="A11" s="23">
        <v>1</v>
      </c>
      <c r="B11" s="24" t="s">
        <v>9</v>
      </c>
      <c r="C11" s="25" t="s">
        <v>0</v>
      </c>
      <c r="D11" s="25">
        <f t="shared" ref="D11:Q11" si="0">SUM(D12:D13)</f>
        <v>2</v>
      </c>
      <c r="E11" s="25">
        <f t="shared" si="0"/>
        <v>2</v>
      </c>
      <c r="F11" s="25">
        <f t="shared" si="0"/>
        <v>1</v>
      </c>
      <c r="G11" s="25">
        <f t="shared" si="0"/>
        <v>2</v>
      </c>
      <c r="H11" s="25">
        <f t="shared" si="0"/>
        <v>3</v>
      </c>
      <c r="I11" s="25">
        <f t="shared" si="0"/>
        <v>8</v>
      </c>
      <c r="J11" s="25">
        <f t="shared" si="0"/>
        <v>8</v>
      </c>
      <c r="K11" s="25">
        <f t="shared" si="0"/>
        <v>7</v>
      </c>
      <c r="L11" s="25">
        <f t="shared" si="0"/>
        <v>6</v>
      </c>
      <c r="M11" s="25">
        <f t="shared" si="0"/>
        <v>5</v>
      </c>
      <c r="N11" s="25">
        <f t="shared" si="0"/>
        <v>5</v>
      </c>
      <c r="O11" s="25">
        <f t="shared" si="0"/>
        <v>9</v>
      </c>
      <c r="P11" s="25">
        <f t="shared" si="0"/>
        <v>6.19177</v>
      </c>
      <c r="Q11" s="25">
        <f t="shared" si="0"/>
        <v>6.21</v>
      </c>
      <c r="R11" s="25">
        <f>SUM(R12:R13)</f>
        <v>2.4763000000000002</v>
      </c>
      <c r="S11" s="25">
        <f t="shared" ref="S11:Z11" si="1">+S12+S13</f>
        <v>3.1638426666666666</v>
      </c>
      <c r="T11" s="25">
        <f t="shared" si="1"/>
        <v>3.5119862500000001</v>
      </c>
      <c r="U11" s="25">
        <f t="shared" si="1"/>
        <v>3.7707773699999998</v>
      </c>
      <c r="V11" s="25">
        <f t="shared" si="1"/>
        <v>2.6275454599999999</v>
      </c>
      <c r="W11" s="25">
        <f t="shared" si="1"/>
        <v>3.1864302499999999</v>
      </c>
      <c r="X11" s="25">
        <f t="shared" si="1"/>
        <v>5.4042851299999999</v>
      </c>
      <c r="Y11" s="25">
        <f t="shared" si="1"/>
        <v>6.1512276000000004</v>
      </c>
      <c r="Z11" s="25">
        <f t="shared" si="1"/>
        <v>8.5470513000000015</v>
      </c>
      <c r="AA11" s="25">
        <v>9</v>
      </c>
      <c r="AB11" s="25">
        <v>9</v>
      </c>
      <c r="AC11" s="25">
        <f>+AC12+AC13</f>
        <v>21.657523899999997</v>
      </c>
    </row>
    <row r="12" spans="1:29" ht="16.5" x14ac:dyDescent="0.25">
      <c r="A12" s="26" t="s">
        <v>12</v>
      </c>
      <c r="B12" s="26" t="s">
        <v>70</v>
      </c>
      <c r="C12" s="27" t="s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3.9426666666666664E-3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</row>
    <row r="13" spans="1:29" ht="25.5" customHeight="1" x14ac:dyDescent="0.25">
      <c r="A13" s="26" t="s">
        <v>13</v>
      </c>
      <c r="B13" s="26" t="s">
        <v>71</v>
      </c>
      <c r="C13" s="27" t="s">
        <v>0</v>
      </c>
      <c r="D13" s="27">
        <f t="shared" ref="D13:Q13" si="2">SUM(D14:D15)</f>
        <v>2</v>
      </c>
      <c r="E13" s="27">
        <f t="shared" si="2"/>
        <v>2</v>
      </c>
      <c r="F13" s="27">
        <f t="shared" si="2"/>
        <v>1</v>
      </c>
      <c r="G13" s="27">
        <f t="shared" si="2"/>
        <v>2</v>
      </c>
      <c r="H13" s="27">
        <f t="shared" si="2"/>
        <v>3</v>
      </c>
      <c r="I13" s="27">
        <f t="shared" si="2"/>
        <v>8</v>
      </c>
      <c r="J13" s="27">
        <f t="shared" si="2"/>
        <v>8</v>
      </c>
      <c r="K13" s="27">
        <f t="shared" si="2"/>
        <v>7</v>
      </c>
      <c r="L13" s="27">
        <f t="shared" si="2"/>
        <v>6</v>
      </c>
      <c r="M13" s="27">
        <f t="shared" si="2"/>
        <v>5</v>
      </c>
      <c r="N13" s="27">
        <f t="shared" si="2"/>
        <v>5</v>
      </c>
      <c r="O13" s="27">
        <f t="shared" si="2"/>
        <v>9</v>
      </c>
      <c r="P13" s="27">
        <f t="shared" si="2"/>
        <v>6.19177</v>
      </c>
      <c r="Q13" s="27">
        <f t="shared" si="2"/>
        <v>6.21</v>
      </c>
      <c r="R13" s="27">
        <f>SUM(R14:R15)</f>
        <v>2.4763000000000002</v>
      </c>
      <c r="S13" s="27">
        <f t="shared" ref="S13:Z13" si="3">+S14+S15</f>
        <v>3.1598999999999999</v>
      </c>
      <c r="T13" s="27">
        <f t="shared" si="3"/>
        <v>3.5119862500000001</v>
      </c>
      <c r="U13" s="27">
        <f t="shared" si="3"/>
        <v>3.7707773699999998</v>
      </c>
      <c r="V13" s="27">
        <f t="shared" si="3"/>
        <v>2.6275454599999999</v>
      </c>
      <c r="W13" s="27">
        <f t="shared" si="3"/>
        <v>3.1864302499999999</v>
      </c>
      <c r="X13" s="27">
        <f t="shared" si="3"/>
        <v>5.4042851299999999</v>
      </c>
      <c r="Y13" s="27">
        <f t="shared" si="3"/>
        <v>6.1512276000000004</v>
      </c>
      <c r="Z13" s="27">
        <f t="shared" si="3"/>
        <v>8.5470513000000015</v>
      </c>
      <c r="AA13" s="27">
        <v>9</v>
      </c>
      <c r="AB13" s="27">
        <v>9</v>
      </c>
      <c r="AC13" s="27">
        <f>SUM(AC14:AC15)</f>
        <v>21.657523899999997</v>
      </c>
    </row>
    <row r="14" spans="1:29" ht="16.5" x14ac:dyDescent="0.25">
      <c r="A14" s="28" t="s">
        <v>72</v>
      </c>
      <c r="B14" s="26" t="s">
        <v>23</v>
      </c>
      <c r="C14" s="27" t="s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1.4135389999999999E-2</v>
      </c>
      <c r="Y14" s="27">
        <v>0</v>
      </c>
      <c r="Z14" s="27">
        <v>0</v>
      </c>
      <c r="AA14" s="27">
        <v>0</v>
      </c>
      <c r="AB14" s="27">
        <v>0</v>
      </c>
      <c r="AC14" s="27">
        <v>4.8896499999999997E-3</v>
      </c>
    </row>
    <row r="15" spans="1:29" ht="16.5" x14ac:dyDescent="0.25">
      <c r="A15" s="26" t="s">
        <v>73</v>
      </c>
      <c r="B15" s="26" t="s">
        <v>24</v>
      </c>
      <c r="C15" s="27" t="s">
        <v>0</v>
      </c>
      <c r="D15" s="27">
        <v>2</v>
      </c>
      <c r="E15" s="27">
        <v>2</v>
      </c>
      <c r="F15" s="27">
        <v>1</v>
      </c>
      <c r="G15" s="27">
        <v>2</v>
      </c>
      <c r="H15" s="27">
        <v>3</v>
      </c>
      <c r="I15" s="27">
        <v>8</v>
      </c>
      <c r="J15" s="27">
        <v>8</v>
      </c>
      <c r="K15" s="27">
        <v>7</v>
      </c>
      <c r="L15" s="27">
        <v>6</v>
      </c>
      <c r="M15" s="27">
        <v>5</v>
      </c>
      <c r="N15" s="27">
        <v>5</v>
      </c>
      <c r="O15" s="27">
        <v>9</v>
      </c>
      <c r="P15" s="27">
        <v>6.19177</v>
      </c>
      <c r="Q15" s="27">
        <v>6.21</v>
      </c>
      <c r="R15" s="27">
        <v>2.4763000000000002</v>
      </c>
      <c r="S15" s="27">
        <v>3.1598999999999999</v>
      </c>
      <c r="T15" s="27">
        <v>3.5119862500000001</v>
      </c>
      <c r="U15" s="27">
        <v>3.7707773699999998</v>
      </c>
      <c r="V15" s="27">
        <v>2.6275454599999999</v>
      </c>
      <c r="W15" s="27">
        <v>3.1864302499999999</v>
      </c>
      <c r="X15" s="27">
        <v>5.39014974</v>
      </c>
      <c r="Y15" s="27">
        <v>6.1512276000000004</v>
      </c>
      <c r="Z15" s="27">
        <v>8.5470513000000015</v>
      </c>
      <c r="AA15" s="27">
        <v>9</v>
      </c>
      <c r="AB15" s="27">
        <v>9</v>
      </c>
      <c r="AC15" s="27">
        <v>21.652634249999998</v>
      </c>
    </row>
    <row r="16" spans="1:29" ht="16.5" x14ac:dyDescent="0.25">
      <c r="A16" s="26" t="s">
        <v>5</v>
      </c>
      <c r="B16" s="26" t="s">
        <v>80</v>
      </c>
      <c r="C16" s="27" t="s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7</v>
      </c>
      <c r="L16" s="27">
        <v>6</v>
      </c>
      <c r="M16" s="27">
        <v>5</v>
      </c>
      <c r="N16" s="27">
        <v>5</v>
      </c>
      <c r="O16" s="27">
        <v>9</v>
      </c>
      <c r="P16" s="27">
        <v>6</v>
      </c>
      <c r="Q16" s="27">
        <v>6</v>
      </c>
      <c r="R16" s="27">
        <v>2.4763000000000002</v>
      </c>
      <c r="S16" s="27">
        <v>2.8369</v>
      </c>
      <c r="T16" s="27">
        <v>3.5119862500000001</v>
      </c>
      <c r="U16" s="27">
        <v>3.7707773699999998</v>
      </c>
      <c r="V16" s="27">
        <v>2.6275454599999999</v>
      </c>
      <c r="W16" s="27">
        <v>3.1864302499999999</v>
      </c>
      <c r="X16" s="27">
        <v>5.1738843799999996</v>
      </c>
      <c r="Y16" s="27">
        <v>6.1512276000000004</v>
      </c>
      <c r="Z16" s="27">
        <v>8.5470513000000015</v>
      </c>
      <c r="AA16" s="27">
        <v>9</v>
      </c>
      <c r="AB16" s="27">
        <v>9</v>
      </c>
      <c r="AC16" s="27">
        <v>21.652634249999998</v>
      </c>
    </row>
    <row r="17" spans="1:29" ht="17.25" x14ac:dyDescent="0.3">
      <c r="A17" s="23">
        <v>2</v>
      </c>
      <c r="B17" s="24" t="s">
        <v>81</v>
      </c>
      <c r="C17" s="25" t="s">
        <v>3</v>
      </c>
      <c r="D17" s="25">
        <v>1</v>
      </c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25">
        <v>1</v>
      </c>
      <c r="K17" s="25">
        <v>1</v>
      </c>
      <c r="L17" s="25">
        <v>1</v>
      </c>
      <c r="M17" s="25">
        <v>2</v>
      </c>
      <c r="N17" s="25">
        <v>2</v>
      </c>
      <c r="O17" s="25">
        <v>1</v>
      </c>
      <c r="P17" s="25">
        <v>1.8178869</v>
      </c>
      <c r="Q17" s="25">
        <v>1.895</v>
      </c>
      <c r="R17" s="25">
        <v>2.1432545099999998</v>
      </c>
      <c r="S17" s="25">
        <v>2.0734497699999999</v>
      </c>
      <c r="T17" s="25">
        <v>3.0190652</v>
      </c>
      <c r="U17" s="25">
        <v>3.02204899</v>
      </c>
      <c r="V17" s="25">
        <v>3.0504179900000001</v>
      </c>
      <c r="W17" s="25">
        <v>3.55</v>
      </c>
      <c r="X17" s="25">
        <v>3.4796927500000003</v>
      </c>
      <c r="Y17" s="25">
        <v>3.8313125799999996</v>
      </c>
      <c r="Z17" s="25">
        <v>4.4944379800000007</v>
      </c>
      <c r="AA17" s="25">
        <v>5</v>
      </c>
      <c r="AB17" s="25">
        <v>7</v>
      </c>
      <c r="AC17" s="25">
        <v>7.1931275499999998</v>
      </c>
    </row>
    <row r="18" spans="1:29" ht="17.25" x14ac:dyDescent="0.3">
      <c r="A18" s="24" t="s">
        <v>7</v>
      </c>
      <c r="B18" s="24" t="s">
        <v>14</v>
      </c>
      <c r="C18" s="25" t="s">
        <v>1</v>
      </c>
      <c r="D18" s="25">
        <f t="shared" ref="D18:Z18" si="4">SUM(D19:D20)</f>
        <v>0</v>
      </c>
      <c r="E18" s="25">
        <f t="shared" si="4"/>
        <v>1</v>
      </c>
      <c r="F18" s="25">
        <f t="shared" si="4"/>
        <v>0</v>
      </c>
      <c r="G18" s="25">
        <f t="shared" si="4"/>
        <v>1</v>
      </c>
      <c r="H18" s="25">
        <f t="shared" si="4"/>
        <v>0</v>
      </c>
      <c r="I18" s="25">
        <f t="shared" si="4"/>
        <v>1</v>
      </c>
      <c r="J18" s="25">
        <f t="shared" si="4"/>
        <v>5</v>
      </c>
      <c r="K18" s="25">
        <f t="shared" si="4"/>
        <v>0</v>
      </c>
      <c r="L18" s="25">
        <f t="shared" si="4"/>
        <v>0</v>
      </c>
      <c r="M18" s="25">
        <f t="shared" si="4"/>
        <v>0</v>
      </c>
      <c r="N18" s="25">
        <f t="shared" si="4"/>
        <v>2.2599999999999999E-4</v>
      </c>
      <c r="O18" s="25">
        <f t="shared" si="4"/>
        <v>0.254</v>
      </c>
      <c r="P18" s="25">
        <f t="shared" si="4"/>
        <v>9.1000000000000004E-3</v>
      </c>
      <c r="Q18" s="25">
        <f t="shared" si="4"/>
        <v>0.10123</v>
      </c>
      <c r="R18" s="25">
        <f t="shared" si="4"/>
        <v>0.17099999999999999</v>
      </c>
      <c r="S18" s="25">
        <f t="shared" si="4"/>
        <v>3.15E-2</v>
      </c>
      <c r="T18" s="25">
        <f t="shared" si="4"/>
        <v>8.2302280000000005E-2</v>
      </c>
      <c r="U18" s="25">
        <f t="shared" si="4"/>
        <v>8.9022477037037084E-2</v>
      </c>
      <c r="V18" s="25">
        <f t="shared" si="4"/>
        <v>0.38317337481481484</v>
      </c>
      <c r="W18" s="25">
        <f t="shared" si="4"/>
        <v>0.11844542666666669</v>
      </c>
      <c r="X18" s="25">
        <f t="shared" si="4"/>
        <v>7.7746133333333328E-2</v>
      </c>
      <c r="Y18" s="25">
        <f t="shared" si="4"/>
        <v>0.17899239249999999</v>
      </c>
      <c r="Z18" s="25">
        <f t="shared" si="4"/>
        <v>0.15628943925925926</v>
      </c>
      <c r="AA18" s="25">
        <v>0</v>
      </c>
      <c r="AB18" s="25">
        <v>0</v>
      </c>
      <c r="AC18" s="25">
        <v>0</v>
      </c>
    </row>
    <row r="19" spans="1:29" ht="16.5" x14ac:dyDescent="0.25">
      <c r="A19" s="26" t="s">
        <v>19</v>
      </c>
      <c r="B19" s="26" t="s">
        <v>21</v>
      </c>
      <c r="C19" s="27" t="s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2.2599999999999999E-4</v>
      </c>
      <c r="O19" s="27">
        <v>0.254</v>
      </c>
      <c r="P19" s="27">
        <v>9.1000000000000004E-3</v>
      </c>
      <c r="Q19" s="27">
        <v>3.0000000000000001E-3</v>
      </c>
      <c r="R19" s="27">
        <v>2.9000000000000001E-2</v>
      </c>
      <c r="S19" s="27">
        <v>2.5000000000000001E-2</v>
      </c>
      <c r="T19" s="27">
        <v>4.7072839999999998E-2</v>
      </c>
      <c r="U19" s="27">
        <v>5.5932106666666703E-2</v>
      </c>
      <c r="V19" s="27">
        <v>0.12663109333333333</v>
      </c>
      <c r="W19" s="27">
        <v>9.8445426666666683E-2</v>
      </c>
      <c r="X19" s="27">
        <v>5.3688266666666665E-2</v>
      </c>
      <c r="Y19" s="27">
        <v>6.2142562499999998E-2</v>
      </c>
      <c r="Z19" s="27">
        <v>6.2245309259259252E-2</v>
      </c>
      <c r="AA19" s="27">
        <v>0</v>
      </c>
      <c r="AB19" s="27">
        <v>0</v>
      </c>
      <c r="AC19" s="27">
        <v>0</v>
      </c>
    </row>
    <row r="20" spans="1:29" ht="16.5" x14ac:dyDescent="0.25">
      <c r="A20" s="26" t="s">
        <v>20</v>
      </c>
      <c r="B20" s="26" t="s">
        <v>22</v>
      </c>
      <c r="C20" s="27" t="s">
        <v>0</v>
      </c>
      <c r="D20" s="27">
        <v>0</v>
      </c>
      <c r="E20" s="27">
        <v>1</v>
      </c>
      <c r="F20" s="27">
        <v>0</v>
      </c>
      <c r="G20" s="27">
        <v>1</v>
      </c>
      <c r="H20" s="27">
        <v>0</v>
      </c>
      <c r="I20" s="27">
        <v>1</v>
      </c>
      <c r="J20" s="27">
        <v>5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9.8229999999999998E-2</v>
      </c>
      <c r="R20" s="27">
        <v>0.14199999999999999</v>
      </c>
      <c r="S20" s="27">
        <v>6.4999999999999997E-3</v>
      </c>
      <c r="T20" s="27">
        <v>3.5229440000000001E-2</v>
      </c>
      <c r="U20" s="27">
        <v>3.3090370370370374E-2</v>
      </c>
      <c r="V20" s="27">
        <v>0.2565422814814815</v>
      </c>
      <c r="W20" s="27">
        <v>0.02</v>
      </c>
      <c r="X20" s="27">
        <v>2.405786666666667E-2</v>
      </c>
      <c r="Y20" s="27">
        <v>0.11684983</v>
      </c>
      <c r="Z20" s="27">
        <v>9.4044130000000004E-2</v>
      </c>
      <c r="AA20" s="27">
        <v>0</v>
      </c>
      <c r="AB20" s="27">
        <v>0</v>
      </c>
      <c r="AC20" s="27">
        <v>0</v>
      </c>
    </row>
    <row r="21" spans="1:29" ht="17.25" x14ac:dyDescent="0.3">
      <c r="A21" s="23" t="s">
        <v>8</v>
      </c>
      <c r="B21" s="24" t="s">
        <v>15</v>
      </c>
      <c r="C21" s="25" t="s">
        <v>3</v>
      </c>
      <c r="D21" s="25" t="s">
        <v>4</v>
      </c>
      <c r="E21" s="25" t="s">
        <v>4</v>
      </c>
      <c r="F21" s="25" t="s">
        <v>4</v>
      </c>
      <c r="G21" s="25" t="s">
        <v>4</v>
      </c>
      <c r="H21" s="25" t="s">
        <v>4</v>
      </c>
      <c r="I21" s="25" t="s">
        <v>4</v>
      </c>
      <c r="J21" s="25" t="s">
        <v>4</v>
      </c>
      <c r="K21" s="25" t="s">
        <v>4</v>
      </c>
      <c r="L21" s="25" t="s">
        <v>4</v>
      </c>
      <c r="M21" s="25" t="s">
        <v>4</v>
      </c>
      <c r="N21" s="25" t="s">
        <v>4</v>
      </c>
      <c r="O21" s="25" t="s">
        <v>4</v>
      </c>
      <c r="P21" s="25">
        <v>0</v>
      </c>
      <c r="Q21" s="25">
        <v>0.10269481481481482</v>
      </c>
      <c r="R21" s="25">
        <v>0.10196467148148149</v>
      </c>
      <c r="S21" s="25">
        <v>0.17083231000000004</v>
      </c>
      <c r="T21" s="25">
        <v>0.56886599999999998</v>
      </c>
      <c r="U21" s="25">
        <v>1.07618799</v>
      </c>
      <c r="V21" s="25">
        <v>3.0403473600000002</v>
      </c>
      <c r="W21" s="25">
        <v>2.8031476899999999</v>
      </c>
      <c r="X21" s="25">
        <v>4.269861563703703</v>
      </c>
      <c r="Y21" s="25">
        <v>6.3825002200000007</v>
      </c>
      <c r="Z21" s="25">
        <v>6.1808050899999998</v>
      </c>
      <c r="AA21" s="25">
        <v>3</v>
      </c>
      <c r="AB21" s="25">
        <v>3</v>
      </c>
      <c r="AC21" s="25">
        <v>2.4160599699999996</v>
      </c>
    </row>
    <row r="22" spans="1:29" ht="17.25" x14ac:dyDescent="0.3">
      <c r="A22" s="23">
        <v>5</v>
      </c>
      <c r="B22" s="24" t="s">
        <v>16</v>
      </c>
      <c r="C22" s="25" t="s">
        <v>0</v>
      </c>
      <c r="D22" s="25">
        <f t="shared" ref="D22:Z22" si="5">SUM(D23:D24)</f>
        <v>84</v>
      </c>
      <c r="E22" s="25">
        <f t="shared" si="5"/>
        <v>148</v>
      </c>
      <c r="F22" s="25">
        <f t="shared" si="5"/>
        <v>20</v>
      </c>
      <c r="G22" s="25">
        <f t="shared" si="5"/>
        <v>19</v>
      </c>
      <c r="H22" s="25">
        <f t="shared" si="5"/>
        <v>33</v>
      </c>
      <c r="I22" s="25">
        <f t="shared" si="5"/>
        <v>37</v>
      </c>
      <c r="J22" s="25">
        <f t="shared" si="5"/>
        <v>30</v>
      </c>
      <c r="K22" s="25">
        <f t="shared" si="5"/>
        <v>29</v>
      </c>
      <c r="L22" s="25">
        <f t="shared" si="5"/>
        <v>27</v>
      </c>
      <c r="M22" s="25">
        <f t="shared" si="5"/>
        <v>24</v>
      </c>
      <c r="N22" s="25">
        <f t="shared" si="5"/>
        <v>20</v>
      </c>
      <c r="O22" s="25">
        <f t="shared" si="5"/>
        <v>19</v>
      </c>
      <c r="P22" s="25">
        <f t="shared" si="5"/>
        <v>12.708970000000001</v>
      </c>
      <c r="Q22" s="25">
        <f t="shared" si="5"/>
        <v>12.168839999999999</v>
      </c>
      <c r="R22" s="25">
        <f t="shared" si="5"/>
        <v>10.153359999999989</v>
      </c>
      <c r="S22" s="25">
        <f t="shared" si="5"/>
        <v>10.312224507402599</v>
      </c>
      <c r="T22" s="25">
        <f t="shared" si="5"/>
        <v>3.9654396571428574</v>
      </c>
      <c r="U22" s="25">
        <f t="shared" si="5"/>
        <v>8.9619391675324653</v>
      </c>
      <c r="V22" s="25">
        <f t="shared" si="5"/>
        <v>8.4996730636363669</v>
      </c>
      <c r="W22" s="25">
        <f t="shared" si="5"/>
        <v>8.1166100922077931</v>
      </c>
      <c r="X22" s="25">
        <f t="shared" si="5"/>
        <v>14.355089472727254</v>
      </c>
      <c r="Y22" s="25">
        <f t="shared" si="5"/>
        <v>15.271299999999997</v>
      </c>
      <c r="Z22" s="25">
        <f t="shared" si="5"/>
        <v>18.731056872727269</v>
      </c>
      <c r="AA22" s="25">
        <v>18</v>
      </c>
      <c r="AB22" s="25">
        <v>18</v>
      </c>
      <c r="AC22" s="25">
        <f>SUM(AC23:AC24)</f>
        <v>24.0795657287</v>
      </c>
    </row>
    <row r="23" spans="1:29" ht="16.5" x14ac:dyDescent="0.25">
      <c r="A23" s="28" t="s">
        <v>25</v>
      </c>
      <c r="B23" s="26" t="s">
        <v>23</v>
      </c>
      <c r="C23" s="27" t="s">
        <v>0</v>
      </c>
      <c r="D23" s="27">
        <v>11</v>
      </c>
      <c r="E23" s="27">
        <v>15</v>
      </c>
      <c r="F23" s="27">
        <v>4</v>
      </c>
      <c r="G23" s="27">
        <v>3</v>
      </c>
      <c r="H23" s="27">
        <v>5</v>
      </c>
      <c r="I23" s="27">
        <v>3</v>
      </c>
      <c r="J23" s="27">
        <v>4</v>
      </c>
      <c r="K23" s="27">
        <v>3</v>
      </c>
      <c r="L23" s="27">
        <v>3</v>
      </c>
      <c r="M23" s="27">
        <v>4</v>
      </c>
      <c r="N23" s="27">
        <v>3</v>
      </c>
      <c r="O23" s="27">
        <v>2</v>
      </c>
      <c r="P23" s="27">
        <v>2.5</v>
      </c>
      <c r="Q23" s="27">
        <v>2.5</v>
      </c>
      <c r="R23" s="27">
        <v>2.4998100000000001</v>
      </c>
      <c r="S23" s="27">
        <v>2.4595662545454542</v>
      </c>
      <c r="T23" s="27">
        <v>1.4027785428571433</v>
      </c>
      <c r="U23" s="27">
        <v>2.0468237999999999</v>
      </c>
      <c r="V23" s="27">
        <v>1.4242489272727272</v>
      </c>
      <c r="W23" s="27">
        <v>1.8214043636363635</v>
      </c>
      <c r="X23" s="27">
        <v>2.4273204545454545</v>
      </c>
      <c r="Y23" s="27">
        <v>2.6773693272727268</v>
      </c>
      <c r="Z23" s="27">
        <v>3.246345618181818</v>
      </c>
      <c r="AA23" s="27">
        <v>4</v>
      </c>
      <c r="AB23" s="27">
        <v>3</v>
      </c>
      <c r="AC23" s="27">
        <v>7.5772192175999997</v>
      </c>
    </row>
    <row r="24" spans="1:29" ht="16.5" x14ac:dyDescent="0.25">
      <c r="A24" s="26" t="s">
        <v>26</v>
      </c>
      <c r="B24" s="26" t="s">
        <v>24</v>
      </c>
      <c r="C24" s="27" t="s">
        <v>0</v>
      </c>
      <c r="D24" s="27">
        <v>73</v>
      </c>
      <c r="E24" s="27">
        <v>133</v>
      </c>
      <c r="F24" s="27">
        <v>16</v>
      </c>
      <c r="G24" s="27">
        <v>16</v>
      </c>
      <c r="H24" s="27">
        <v>28</v>
      </c>
      <c r="I24" s="27">
        <v>34</v>
      </c>
      <c r="J24" s="27">
        <v>26</v>
      </c>
      <c r="K24" s="27">
        <v>26</v>
      </c>
      <c r="L24" s="27">
        <v>24</v>
      </c>
      <c r="M24" s="27">
        <v>20</v>
      </c>
      <c r="N24" s="27">
        <v>17</v>
      </c>
      <c r="O24" s="27">
        <v>17</v>
      </c>
      <c r="P24" s="27">
        <v>10.208970000000001</v>
      </c>
      <c r="Q24" s="27">
        <v>9.6688399999999994</v>
      </c>
      <c r="R24" s="27">
        <v>7.6535499999999876</v>
      </c>
      <c r="S24" s="27">
        <v>7.8526582528571449</v>
      </c>
      <c r="T24" s="27">
        <v>2.5626611142857141</v>
      </c>
      <c r="U24" s="27">
        <v>6.915115367532465</v>
      </c>
      <c r="V24" s="27">
        <v>7.0754241363636394</v>
      </c>
      <c r="W24" s="27">
        <v>6.29520572857143</v>
      </c>
      <c r="X24" s="27">
        <v>11.927769018181801</v>
      </c>
      <c r="Y24" s="27">
        <v>12.59393067272727</v>
      </c>
      <c r="Z24" s="27">
        <v>15.48471125454545</v>
      </c>
      <c r="AA24" s="27">
        <v>14</v>
      </c>
      <c r="AB24" s="27">
        <v>15</v>
      </c>
      <c r="AC24" s="27">
        <v>16.502346511100001</v>
      </c>
    </row>
    <row r="25" spans="1:29" ht="16.5" x14ac:dyDescent="0.25">
      <c r="A25" s="26" t="s">
        <v>82</v>
      </c>
      <c r="B25" s="26" t="s">
        <v>80</v>
      </c>
      <c r="C25" s="27" t="s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</v>
      </c>
      <c r="I25" s="27"/>
      <c r="J25" s="27">
        <v>19</v>
      </c>
      <c r="K25" s="27">
        <v>26</v>
      </c>
      <c r="L25" s="27">
        <v>24</v>
      </c>
      <c r="M25" s="27">
        <v>20</v>
      </c>
      <c r="N25" s="27">
        <v>17</v>
      </c>
      <c r="O25" s="27">
        <v>17</v>
      </c>
      <c r="P25" s="27">
        <v>5.7076000000000002</v>
      </c>
      <c r="Q25" s="27">
        <v>4.8877971000000002</v>
      </c>
      <c r="R25" s="27">
        <v>7.5350999999999875</v>
      </c>
      <c r="S25" s="27">
        <v>7.7507839428571446</v>
      </c>
      <c r="T25" s="27">
        <v>2.5626611142857141</v>
      </c>
      <c r="U25" s="27">
        <v>6.7767949857142833</v>
      </c>
      <c r="V25" s="27">
        <v>6.9789379000000027</v>
      </c>
      <c r="W25" s="27">
        <v>5.7477235285714299</v>
      </c>
      <c r="X25" s="27">
        <v>11.607652709090916</v>
      </c>
      <c r="Y25" s="27">
        <v>12.257899327272726</v>
      </c>
      <c r="Z25" s="27">
        <v>6.3306458545454527</v>
      </c>
      <c r="AA25" s="27">
        <v>6</v>
      </c>
      <c r="AB25" s="27">
        <v>6</v>
      </c>
      <c r="AC25" s="27">
        <v>3.6222472840999997</v>
      </c>
    </row>
    <row r="26" spans="1:29" ht="18" thickBot="1" x14ac:dyDescent="0.25">
      <c r="A26" s="8">
        <v>6</v>
      </c>
      <c r="B26" s="10" t="s">
        <v>17</v>
      </c>
      <c r="C26" s="18" t="s">
        <v>0</v>
      </c>
      <c r="D26" s="18">
        <f t="shared" ref="D26:Y26" si="6">+D27+D31+D35+D37</f>
        <v>12</v>
      </c>
      <c r="E26" s="18">
        <f t="shared" si="6"/>
        <v>11</v>
      </c>
      <c r="F26" s="18">
        <f t="shared" si="6"/>
        <v>16</v>
      </c>
      <c r="G26" s="18">
        <f t="shared" si="6"/>
        <v>19</v>
      </c>
      <c r="H26" s="18">
        <f t="shared" si="6"/>
        <v>19</v>
      </c>
      <c r="I26" s="18">
        <f t="shared" si="6"/>
        <v>25</v>
      </c>
      <c r="J26" s="18">
        <f t="shared" si="6"/>
        <v>72</v>
      </c>
      <c r="K26" s="18">
        <f t="shared" si="6"/>
        <v>34</v>
      </c>
      <c r="L26" s="18">
        <f t="shared" si="6"/>
        <v>37</v>
      </c>
      <c r="M26" s="18">
        <f t="shared" si="6"/>
        <v>37</v>
      </c>
      <c r="N26" s="18">
        <f t="shared" si="6"/>
        <v>44</v>
      </c>
      <c r="O26" s="18">
        <f t="shared" si="6"/>
        <v>58</v>
      </c>
      <c r="P26" s="18">
        <f t="shared" si="6"/>
        <v>33.747984903999999</v>
      </c>
      <c r="Q26" s="18">
        <f t="shared" si="6"/>
        <v>47.408382079999996</v>
      </c>
      <c r="R26" s="18">
        <f t="shared" si="6"/>
        <v>49.112539840303036</v>
      </c>
      <c r="S26" s="18">
        <f t="shared" si="6"/>
        <v>47.980872634123529</v>
      </c>
      <c r="T26" s="18">
        <f t="shared" si="6"/>
        <v>45.105224525541729</v>
      </c>
      <c r="U26" s="18">
        <f t="shared" si="6"/>
        <v>45.396949800607274</v>
      </c>
      <c r="V26" s="18">
        <f t="shared" si="6"/>
        <v>45.686371017695706</v>
      </c>
      <c r="W26" s="18">
        <f t="shared" si="6"/>
        <v>44.21433938013881</v>
      </c>
      <c r="X26" s="18">
        <f t="shared" si="6"/>
        <v>49.248479622082655</v>
      </c>
      <c r="Y26" s="18">
        <f t="shared" si="6"/>
        <v>71.873805271428623</v>
      </c>
      <c r="Z26" s="18">
        <f>+Z27+Z31+Z35+Z37</f>
        <v>69.274547470129903</v>
      </c>
      <c r="AA26" s="18">
        <f>+AA27+AA31+AA35+AA37</f>
        <v>75</v>
      </c>
      <c r="AB26" s="18">
        <f>+AB27+AB31+AB35+AB37</f>
        <v>73</v>
      </c>
      <c r="AC26" s="18">
        <f>+AC27+AC31+AC35+AC37</f>
        <v>76.696026895599999</v>
      </c>
    </row>
    <row r="27" spans="1:29" ht="17.25" thickTop="1" x14ac:dyDescent="0.25">
      <c r="A27" s="26" t="s">
        <v>35</v>
      </c>
      <c r="B27" s="26" t="s">
        <v>18</v>
      </c>
      <c r="C27" s="27" t="s">
        <v>0</v>
      </c>
      <c r="D27" s="27">
        <f t="shared" ref="D27:Q27" si="7">SUM(D28:D29)</f>
        <v>0</v>
      </c>
      <c r="E27" s="27">
        <f t="shared" si="7"/>
        <v>0</v>
      </c>
      <c r="F27" s="27">
        <f t="shared" si="7"/>
        <v>0</v>
      </c>
      <c r="G27" s="27">
        <f t="shared" si="7"/>
        <v>0</v>
      </c>
      <c r="H27" s="27">
        <f t="shared" si="7"/>
        <v>0</v>
      </c>
      <c r="I27" s="27">
        <f t="shared" si="7"/>
        <v>0</v>
      </c>
      <c r="J27" s="27">
        <f t="shared" si="7"/>
        <v>0</v>
      </c>
      <c r="K27" s="27">
        <f t="shared" si="7"/>
        <v>0</v>
      </c>
      <c r="L27" s="27">
        <f t="shared" si="7"/>
        <v>0</v>
      </c>
      <c r="M27" s="27">
        <f t="shared" si="7"/>
        <v>0</v>
      </c>
      <c r="N27" s="27">
        <f t="shared" si="7"/>
        <v>1</v>
      </c>
      <c r="O27" s="27">
        <f t="shared" si="7"/>
        <v>1</v>
      </c>
      <c r="P27" s="27">
        <f t="shared" si="7"/>
        <v>3.7287873999999999E-2</v>
      </c>
      <c r="Q27" s="27">
        <f t="shared" si="7"/>
        <v>4.8187600000000004E-2</v>
      </c>
      <c r="R27" s="27">
        <f t="shared" ref="R27:Y27" si="8">SUM(R28:R29)</f>
        <v>2.6718680000000033E-2</v>
      </c>
      <c r="S27" s="27">
        <f t="shared" si="8"/>
        <v>2.3500905641025641E-2</v>
      </c>
      <c r="T27" s="27">
        <f t="shared" si="8"/>
        <v>2.8815082051282057E-2</v>
      </c>
      <c r="U27" s="27">
        <f t="shared" si="8"/>
        <v>2.9609555897435896E-2</v>
      </c>
      <c r="V27" s="27">
        <f t="shared" si="8"/>
        <v>4.5490367179487172E-2</v>
      </c>
      <c r="W27" s="27">
        <f t="shared" si="8"/>
        <v>9.9134092307692281E-3</v>
      </c>
      <c r="X27" s="27">
        <f t="shared" si="8"/>
        <v>1.9997260512820515E-2</v>
      </c>
      <c r="Y27" s="27">
        <f t="shared" si="8"/>
        <v>1.1949654545454545E-2</v>
      </c>
      <c r="Z27" s="27">
        <f>SUM(Z28:Z29)</f>
        <v>5.4150109090909136E-2</v>
      </c>
      <c r="AA27" s="27">
        <v>0</v>
      </c>
      <c r="AB27" s="27">
        <v>0</v>
      </c>
      <c r="AC27" s="27">
        <f>SUM(AC28:AC29)</f>
        <v>2.5972390000000005E-2</v>
      </c>
    </row>
    <row r="28" spans="1:29" ht="16.5" x14ac:dyDescent="0.25">
      <c r="A28" s="26" t="s">
        <v>37</v>
      </c>
      <c r="B28" s="26" t="s">
        <v>10</v>
      </c>
      <c r="C28" s="27" t="s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1</v>
      </c>
      <c r="O28" s="27">
        <v>1</v>
      </c>
      <c r="P28" s="27">
        <v>1.6217400000000001E-4</v>
      </c>
      <c r="Q28" s="27">
        <v>3.457E-3</v>
      </c>
      <c r="R28" s="27">
        <v>1.2416E-3</v>
      </c>
      <c r="S28" s="27">
        <v>7.2009230769230759E-4</v>
      </c>
      <c r="T28" s="27">
        <v>1.1858153846153847E-3</v>
      </c>
      <c r="U28" s="27">
        <v>2.8933692307692308E-3</v>
      </c>
      <c r="V28" s="27">
        <v>4.0935384615384615E-4</v>
      </c>
      <c r="W28" s="27">
        <v>9.9369230769230782E-5</v>
      </c>
      <c r="X28" s="27">
        <v>6.3675384615384609E-4</v>
      </c>
      <c r="Y28" s="27">
        <v>3.2290909090909088E-4</v>
      </c>
      <c r="Z28" s="27">
        <v>1.4614545454545453E-4</v>
      </c>
      <c r="AA28" s="27">
        <v>0</v>
      </c>
      <c r="AB28" s="27">
        <v>0</v>
      </c>
      <c r="AC28" s="27">
        <v>5.0739999999999992E-5</v>
      </c>
    </row>
    <row r="29" spans="1:29" ht="16.5" x14ac:dyDescent="0.25">
      <c r="A29" s="26" t="s">
        <v>38</v>
      </c>
      <c r="B29" s="26" t="s">
        <v>11</v>
      </c>
      <c r="C29" s="27" t="s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3.7125699999999998E-2</v>
      </c>
      <c r="Q29" s="27">
        <v>4.4730600000000002E-2</v>
      </c>
      <c r="R29" s="27">
        <v>2.5477080000000034E-2</v>
      </c>
      <c r="S29" s="27">
        <f>S30+0.0146</f>
        <v>2.2780813333333334E-2</v>
      </c>
      <c r="T29" s="27">
        <v>2.7629266666666673E-2</v>
      </c>
      <c r="U29" s="27">
        <v>2.6716186666666666E-2</v>
      </c>
      <c r="V29" s="27">
        <v>4.5081013333333322E-2</v>
      </c>
      <c r="W29" s="27">
        <v>9.8140399999999978E-3</v>
      </c>
      <c r="X29" s="27">
        <v>1.9360506666666669E-2</v>
      </c>
      <c r="Y29" s="27">
        <v>1.1626745454545454E-2</v>
      </c>
      <c r="Z29" s="27">
        <v>5.4003963636363679E-2</v>
      </c>
      <c r="AA29" s="27">
        <v>0</v>
      </c>
      <c r="AB29" s="27">
        <v>0</v>
      </c>
      <c r="AC29" s="27">
        <v>2.5921650000000004E-2</v>
      </c>
    </row>
    <row r="30" spans="1:29" ht="16.5" x14ac:dyDescent="0.25">
      <c r="A30" s="26" t="s">
        <v>83</v>
      </c>
      <c r="B30" s="26" t="s">
        <v>80</v>
      </c>
      <c r="C30" s="27" t="s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8.2140000000000002E-4</v>
      </c>
      <c r="Q30" s="27">
        <v>1.4347520000000001E-2</v>
      </c>
      <c r="R30" s="27">
        <v>1.0897333333333332E-2</v>
      </c>
      <c r="S30" s="27">
        <v>8.1808133333333335E-3</v>
      </c>
      <c r="T30" s="27">
        <v>2.7629266666666673E-2</v>
      </c>
      <c r="U30" s="27">
        <v>2.6716186666666666E-2</v>
      </c>
      <c r="V30" s="27">
        <v>4.5081013333333322E-2</v>
      </c>
      <c r="W30" s="27">
        <v>9.8140399999999978E-3</v>
      </c>
      <c r="X30" s="27">
        <v>1.6323226666666669E-2</v>
      </c>
      <c r="Y30" s="27">
        <v>2.1429454545454549E-3</v>
      </c>
      <c r="Z30" s="27">
        <v>2.0816181818181798E-3</v>
      </c>
      <c r="AA30" s="27">
        <v>0</v>
      </c>
      <c r="AB30" s="27">
        <v>0</v>
      </c>
      <c r="AC30" s="27">
        <v>2.5921650000000004E-2</v>
      </c>
    </row>
    <row r="31" spans="1:29" ht="16.5" x14ac:dyDescent="0.25">
      <c r="A31" s="26" t="s">
        <v>36</v>
      </c>
      <c r="B31" s="26" t="s">
        <v>27</v>
      </c>
      <c r="C31" s="27" t="s">
        <v>0</v>
      </c>
      <c r="D31" s="27">
        <f t="shared" ref="D31:Q31" si="9">SUM(D32:D33)</f>
        <v>0</v>
      </c>
      <c r="E31" s="27">
        <f t="shared" si="9"/>
        <v>0</v>
      </c>
      <c r="F31" s="27">
        <f t="shared" si="9"/>
        <v>5</v>
      </c>
      <c r="G31" s="27">
        <f t="shared" si="9"/>
        <v>4</v>
      </c>
      <c r="H31" s="27">
        <f t="shared" si="9"/>
        <v>5</v>
      </c>
      <c r="I31" s="27">
        <f t="shared" si="9"/>
        <v>8</v>
      </c>
      <c r="J31" s="27">
        <f t="shared" si="9"/>
        <v>8</v>
      </c>
      <c r="K31" s="27">
        <f t="shared" si="9"/>
        <v>5</v>
      </c>
      <c r="L31" s="27">
        <f t="shared" si="9"/>
        <v>4</v>
      </c>
      <c r="M31" s="27">
        <f t="shared" si="9"/>
        <v>6</v>
      </c>
      <c r="N31" s="27">
        <f t="shared" si="9"/>
        <v>6</v>
      </c>
      <c r="O31" s="27">
        <f t="shared" si="9"/>
        <v>9</v>
      </c>
      <c r="P31" s="27">
        <f t="shared" si="9"/>
        <v>2.3995100300000001</v>
      </c>
      <c r="Q31" s="27">
        <f t="shared" si="9"/>
        <v>7.6638479999999998</v>
      </c>
      <c r="R31" s="27">
        <f>SUM(R32:R33)</f>
        <v>9.4086319636363651</v>
      </c>
      <c r="S31" s="27">
        <f t="shared" ref="S31:Z31" si="10">S32+S33</f>
        <v>9.8389371346363639</v>
      </c>
      <c r="T31" s="27">
        <f t="shared" si="10"/>
        <v>8.5950227230769229</v>
      </c>
      <c r="U31" s="27">
        <f t="shared" si="10"/>
        <v>5.1158949076923079</v>
      </c>
      <c r="V31" s="27">
        <f t="shared" si="10"/>
        <v>7.4169022153846162</v>
      </c>
      <c r="W31" s="27">
        <f t="shared" si="10"/>
        <v>6.6532080769230788</v>
      </c>
      <c r="X31" s="27">
        <f t="shared" si="10"/>
        <v>10.182506461538463</v>
      </c>
      <c r="Y31" s="27">
        <f t="shared" si="10"/>
        <v>12.166469657142862</v>
      </c>
      <c r="Z31" s="27">
        <f t="shared" si="10"/>
        <v>13.539765142857144</v>
      </c>
      <c r="AA31" s="27">
        <v>12</v>
      </c>
      <c r="AB31" s="27">
        <v>12</v>
      </c>
      <c r="AC31" s="27">
        <f>SUM(AC32:AC33)</f>
        <v>31.893388151600007</v>
      </c>
    </row>
    <row r="32" spans="1:29" ht="16.5" x14ac:dyDescent="0.25">
      <c r="A32" s="28" t="s">
        <v>84</v>
      </c>
      <c r="B32" s="26" t="s">
        <v>23</v>
      </c>
      <c r="C32" s="27" t="s">
        <v>0</v>
      </c>
      <c r="D32" s="27">
        <v>0</v>
      </c>
      <c r="E32" s="27">
        <v>0</v>
      </c>
      <c r="F32" s="27">
        <v>1</v>
      </c>
      <c r="G32" s="27">
        <v>1</v>
      </c>
      <c r="H32" s="27">
        <v>1</v>
      </c>
      <c r="I32" s="27">
        <v>3</v>
      </c>
      <c r="J32" s="27">
        <v>2</v>
      </c>
      <c r="K32" s="27">
        <v>0</v>
      </c>
      <c r="L32" s="27">
        <v>4</v>
      </c>
      <c r="M32" s="27">
        <v>3</v>
      </c>
      <c r="N32" s="27">
        <v>3</v>
      </c>
      <c r="O32" s="27">
        <v>5</v>
      </c>
      <c r="P32" s="27">
        <v>0.53391303000000001</v>
      </c>
      <c r="Q32" s="27">
        <v>4.7880000000000003</v>
      </c>
      <c r="R32" s="27">
        <v>6.4681513999999991</v>
      </c>
      <c r="S32" s="27">
        <v>4.3230561636363625</v>
      </c>
      <c r="T32" s="27">
        <v>4.945905830769231</v>
      </c>
      <c r="U32" s="27">
        <v>3.755135276923077</v>
      </c>
      <c r="V32" s="27">
        <v>5.4819318000000008</v>
      </c>
      <c r="W32" s="27">
        <v>4.7859608307692323</v>
      </c>
      <c r="X32" s="27">
        <v>5.590745353846156</v>
      </c>
      <c r="Y32" s="27">
        <v>5.8620166428571467</v>
      </c>
      <c r="Z32" s="27">
        <v>8.5734644714285739</v>
      </c>
      <c r="AA32" s="27">
        <v>8</v>
      </c>
      <c r="AB32" s="27">
        <v>9</v>
      </c>
      <c r="AC32" s="27">
        <v>12.714282260400003</v>
      </c>
    </row>
    <row r="33" spans="1:29" ht="16.5" x14ac:dyDescent="0.25">
      <c r="A33" s="26" t="s">
        <v>85</v>
      </c>
      <c r="B33" s="26" t="s">
        <v>24</v>
      </c>
      <c r="C33" s="27" t="s">
        <v>0</v>
      </c>
      <c r="D33" s="27">
        <v>0</v>
      </c>
      <c r="E33" s="27">
        <v>0</v>
      </c>
      <c r="F33" s="27">
        <v>4</v>
      </c>
      <c r="G33" s="27">
        <v>3</v>
      </c>
      <c r="H33" s="27">
        <v>4</v>
      </c>
      <c r="I33" s="27">
        <v>5</v>
      </c>
      <c r="J33" s="27">
        <v>6</v>
      </c>
      <c r="K33" s="27">
        <v>5</v>
      </c>
      <c r="L33" s="27">
        <v>0</v>
      </c>
      <c r="M33" s="27">
        <v>3</v>
      </c>
      <c r="N33" s="27">
        <v>3</v>
      </c>
      <c r="O33" s="27">
        <v>4</v>
      </c>
      <c r="P33" s="27">
        <v>1.8655969999999999</v>
      </c>
      <c r="Q33" s="27">
        <v>2.875848</v>
      </c>
      <c r="R33" s="27">
        <v>2.940480563636366</v>
      </c>
      <c r="S33" s="27">
        <f>1.0663046+3.99449442+S34</f>
        <v>5.5158809710000005</v>
      </c>
      <c r="T33" s="27">
        <v>3.6491168923076929</v>
      </c>
      <c r="U33" s="27">
        <v>1.3607596307692307</v>
      </c>
      <c r="V33" s="27">
        <v>1.9349704153846152</v>
      </c>
      <c r="W33" s="27">
        <v>1.8672472461538461</v>
      </c>
      <c r="X33" s="27">
        <v>4.5917611076923066</v>
      </c>
      <c r="Y33" s="27">
        <v>6.3044530142857145</v>
      </c>
      <c r="Z33" s="27">
        <v>4.96630067142857</v>
      </c>
      <c r="AA33" s="27">
        <v>4</v>
      </c>
      <c r="AB33" s="27">
        <v>3</v>
      </c>
      <c r="AC33" s="27">
        <v>19.179105891200006</v>
      </c>
    </row>
    <row r="34" spans="1:29" ht="16.5" x14ac:dyDescent="0.25">
      <c r="A34" s="26" t="s">
        <v>6</v>
      </c>
      <c r="B34" s="26" t="s">
        <v>80</v>
      </c>
      <c r="C34" s="27" t="s">
        <v>0</v>
      </c>
      <c r="D34" s="27">
        <v>0</v>
      </c>
      <c r="E34" s="27">
        <v>0</v>
      </c>
      <c r="F34" s="27">
        <v>2</v>
      </c>
      <c r="G34" s="27">
        <v>1</v>
      </c>
      <c r="H34" s="27">
        <v>3</v>
      </c>
      <c r="I34" s="27">
        <v>0</v>
      </c>
      <c r="J34" s="27">
        <v>6</v>
      </c>
      <c r="K34" s="27">
        <v>5</v>
      </c>
      <c r="L34" s="27">
        <v>0</v>
      </c>
      <c r="M34" s="27">
        <v>3</v>
      </c>
      <c r="N34" s="27">
        <v>3</v>
      </c>
      <c r="O34" s="27">
        <v>4</v>
      </c>
      <c r="P34" s="27">
        <v>0.22026961</v>
      </c>
      <c r="Q34" s="27">
        <v>0.13977999999999999</v>
      </c>
      <c r="R34" s="27">
        <v>1.840344945454546</v>
      </c>
      <c r="S34" s="27">
        <f>0.18786913+0.219340091+0.04787273</f>
        <v>0.45508195100000004</v>
      </c>
      <c r="T34" s="27">
        <v>2.1991700461538466</v>
      </c>
      <c r="U34" s="27">
        <v>0.72529356923076915</v>
      </c>
      <c r="V34" s="27">
        <v>0.76373184615384582</v>
      </c>
      <c r="W34" s="27">
        <v>0.88645049230769235</v>
      </c>
      <c r="X34" s="27">
        <v>2.5412752769230775</v>
      </c>
      <c r="Y34" s="27">
        <v>2.022435771428571</v>
      </c>
      <c r="Z34" s="27">
        <v>1.8326232142857146</v>
      </c>
      <c r="AA34" s="27">
        <v>1</v>
      </c>
      <c r="AB34" s="27">
        <v>1</v>
      </c>
      <c r="AC34" s="27">
        <v>0.46462645200000002</v>
      </c>
    </row>
    <row r="35" spans="1:29" ht="16.5" x14ac:dyDescent="0.25">
      <c r="A35" s="26" t="s">
        <v>74</v>
      </c>
      <c r="B35" s="26" t="s">
        <v>28</v>
      </c>
      <c r="C35" s="27" t="s">
        <v>0</v>
      </c>
      <c r="D35" s="27">
        <f t="shared" ref="D35:Q35" si="11">+D36</f>
        <v>4</v>
      </c>
      <c r="E35" s="27">
        <f t="shared" si="11"/>
        <v>4</v>
      </c>
      <c r="F35" s="27">
        <f t="shared" si="11"/>
        <v>3</v>
      </c>
      <c r="G35" s="27">
        <f t="shared" si="11"/>
        <v>7</v>
      </c>
      <c r="H35" s="27">
        <f t="shared" si="11"/>
        <v>6</v>
      </c>
      <c r="I35" s="27">
        <f t="shared" si="11"/>
        <v>2</v>
      </c>
      <c r="J35" s="27">
        <f t="shared" si="11"/>
        <v>0</v>
      </c>
      <c r="K35" s="27">
        <f t="shared" si="11"/>
        <v>9</v>
      </c>
      <c r="L35" s="27">
        <f t="shared" si="11"/>
        <v>5</v>
      </c>
      <c r="M35" s="27">
        <f t="shared" si="11"/>
        <v>5</v>
      </c>
      <c r="N35" s="27">
        <f t="shared" si="11"/>
        <v>4</v>
      </c>
      <c r="O35" s="27">
        <f t="shared" si="11"/>
        <v>8</v>
      </c>
      <c r="P35" s="27">
        <f t="shared" si="11"/>
        <v>8</v>
      </c>
      <c r="Q35" s="27">
        <f t="shared" si="11"/>
        <v>9</v>
      </c>
      <c r="R35" s="27">
        <f>+R36</f>
        <v>9.4497675166666664</v>
      </c>
      <c r="S35" s="27">
        <f t="shared" ref="S35:Y35" si="12">S36</f>
        <v>6.9058849538461544</v>
      </c>
      <c r="T35" s="27">
        <f t="shared" si="12"/>
        <v>7.8984638285714253</v>
      </c>
      <c r="U35" s="27">
        <f t="shared" si="12"/>
        <v>9.9510497999999981</v>
      </c>
      <c r="V35" s="27">
        <f t="shared" si="12"/>
        <v>7.8861468000000015</v>
      </c>
      <c r="W35" s="27">
        <f t="shared" si="12"/>
        <v>6.7898007571428591</v>
      </c>
      <c r="X35" s="27">
        <f t="shared" si="12"/>
        <v>7.0205046142857173</v>
      </c>
      <c r="Y35" s="27">
        <f t="shared" si="12"/>
        <v>9.4387747090909073</v>
      </c>
      <c r="Z35" s="27">
        <v>6.4165297636363627</v>
      </c>
      <c r="AA35" s="27">
        <v>8</v>
      </c>
      <c r="AB35" s="27">
        <v>8</v>
      </c>
      <c r="AC35" s="27">
        <v>13.776666353999994</v>
      </c>
    </row>
    <row r="36" spans="1:29" ht="16.5" x14ac:dyDescent="0.25">
      <c r="A36" s="26" t="s">
        <v>86</v>
      </c>
      <c r="B36" s="29" t="s">
        <v>87</v>
      </c>
      <c r="C36" s="27" t="s">
        <v>0</v>
      </c>
      <c r="D36" s="27">
        <v>4</v>
      </c>
      <c r="E36" s="27">
        <v>4</v>
      </c>
      <c r="F36" s="27">
        <v>3</v>
      </c>
      <c r="G36" s="27">
        <v>7</v>
      </c>
      <c r="H36" s="27">
        <v>6</v>
      </c>
      <c r="I36" s="27">
        <v>2</v>
      </c>
      <c r="J36" s="27">
        <v>0</v>
      </c>
      <c r="K36" s="27">
        <v>9</v>
      </c>
      <c r="L36" s="27">
        <v>5</v>
      </c>
      <c r="M36" s="27">
        <v>5</v>
      </c>
      <c r="N36" s="27">
        <v>4</v>
      </c>
      <c r="O36" s="27">
        <v>8</v>
      </c>
      <c r="P36" s="27">
        <v>8</v>
      </c>
      <c r="Q36" s="27">
        <v>9</v>
      </c>
      <c r="R36" s="27">
        <v>9.4497675166666664</v>
      </c>
      <c r="S36" s="27">
        <v>6.9058849538461544</v>
      </c>
      <c r="T36" s="27">
        <v>7.8984638285714253</v>
      </c>
      <c r="U36" s="27">
        <v>9.9510497999999981</v>
      </c>
      <c r="V36" s="27">
        <v>7.8861468000000015</v>
      </c>
      <c r="W36" s="27">
        <v>6.7898007571428591</v>
      </c>
      <c r="X36" s="27">
        <v>7.0205046142857173</v>
      </c>
      <c r="Y36" s="27">
        <v>9.4387747090909073</v>
      </c>
      <c r="Z36" s="27">
        <v>6.4165297636363627</v>
      </c>
      <c r="AA36" s="27">
        <v>8</v>
      </c>
      <c r="AB36" s="27">
        <v>8</v>
      </c>
      <c r="AC36" s="27">
        <v>13.776666353999994</v>
      </c>
    </row>
    <row r="37" spans="1:29" ht="16.5" x14ac:dyDescent="0.25">
      <c r="A37" s="26" t="s">
        <v>39</v>
      </c>
      <c r="B37" s="26" t="s">
        <v>29</v>
      </c>
      <c r="C37" s="27" t="s">
        <v>0</v>
      </c>
      <c r="D37" s="27">
        <f t="shared" ref="D37:Q37" si="13">SUM(D38:D40)</f>
        <v>8</v>
      </c>
      <c r="E37" s="27">
        <f t="shared" si="13"/>
        <v>7</v>
      </c>
      <c r="F37" s="27">
        <f t="shared" si="13"/>
        <v>8</v>
      </c>
      <c r="G37" s="27">
        <f t="shared" si="13"/>
        <v>8</v>
      </c>
      <c r="H37" s="27">
        <f t="shared" si="13"/>
        <v>8</v>
      </c>
      <c r="I37" s="27">
        <f t="shared" si="13"/>
        <v>15</v>
      </c>
      <c r="J37" s="27">
        <f t="shared" si="13"/>
        <v>64</v>
      </c>
      <c r="K37" s="27">
        <f t="shared" si="13"/>
        <v>20</v>
      </c>
      <c r="L37" s="27">
        <f t="shared" si="13"/>
        <v>28</v>
      </c>
      <c r="M37" s="27">
        <f t="shared" si="13"/>
        <v>26</v>
      </c>
      <c r="N37" s="27">
        <f t="shared" si="13"/>
        <v>33</v>
      </c>
      <c r="O37" s="27">
        <f t="shared" si="13"/>
        <v>40</v>
      </c>
      <c r="P37" s="27">
        <f t="shared" si="13"/>
        <v>23.311187</v>
      </c>
      <c r="Q37" s="27">
        <f t="shared" si="13"/>
        <v>30.696346479999999</v>
      </c>
      <c r="R37" s="27">
        <f>SUM(R38:R40)</f>
        <v>30.227421680000006</v>
      </c>
      <c r="S37" s="27">
        <f t="shared" ref="S37:X37" si="14">S38+S39+S40</f>
        <v>31.212549639999981</v>
      </c>
      <c r="T37" s="27">
        <f t="shared" si="14"/>
        <v>28.582922891842095</v>
      </c>
      <c r="U37" s="27">
        <f t="shared" si="14"/>
        <v>30.300395537017536</v>
      </c>
      <c r="V37" s="27">
        <f t="shared" si="14"/>
        <v>30.337831635131597</v>
      </c>
      <c r="W37" s="27">
        <f t="shared" si="14"/>
        <v>30.761417136842105</v>
      </c>
      <c r="X37" s="27">
        <f t="shared" si="14"/>
        <v>32.025471285745652</v>
      </c>
      <c r="Y37" s="27">
        <f>SUM(Y38:Y40)</f>
        <v>50.256611250649399</v>
      </c>
      <c r="Z37" s="27">
        <f>SUM(Z38:Z40)</f>
        <v>49.26410245454548</v>
      </c>
      <c r="AA37" s="27">
        <v>55</v>
      </c>
      <c r="AB37" s="27">
        <v>53</v>
      </c>
      <c r="AC37" s="27">
        <f>SUM(AC38:AC40)</f>
        <v>31</v>
      </c>
    </row>
    <row r="38" spans="1:29" ht="16.5" x14ac:dyDescent="0.25">
      <c r="A38" s="26" t="s">
        <v>40</v>
      </c>
      <c r="B38" s="26" t="s">
        <v>30</v>
      </c>
      <c r="C38" s="27" t="s">
        <v>0</v>
      </c>
      <c r="D38" s="27">
        <v>3</v>
      </c>
      <c r="E38" s="27">
        <v>3</v>
      </c>
      <c r="F38" s="27">
        <v>3</v>
      </c>
      <c r="G38" s="27">
        <v>3</v>
      </c>
      <c r="H38" s="27">
        <v>3</v>
      </c>
      <c r="I38" s="27">
        <v>4</v>
      </c>
      <c r="J38" s="27">
        <v>4</v>
      </c>
      <c r="K38" s="27">
        <v>10</v>
      </c>
      <c r="L38" s="27">
        <v>3</v>
      </c>
      <c r="M38" s="27">
        <v>3</v>
      </c>
      <c r="N38" s="27">
        <v>3</v>
      </c>
      <c r="O38" s="27">
        <v>5</v>
      </c>
      <c r="P38" s="27">
        <v>4.3204010000000004</v>
      </c>
      <c r="Q38" s="27">
        <v>5.9709483199999998</v>
      </c>
      <c r="R38" s="27">
        <v>5.9004236666666667</v>
      </c>
      <c r="S38" s="27">
        <v>3.3669527466666702</v>
      </c>
      <c r="T38" s="27">
        <v>2.032710936842105</v>
      </c>
      <c r="U38" s="27">
        <v>1.9364724736842105</v>
      </c>
      <c r="V38" s="27">
        <v>1.6826136526315787</v>
      </c>
      <c r="W38" s="27">
        <v>1.5414171368421055</v>
      </c>
      <c r="X38" s="27">
        <v>1.2195456315789475</v>
      </c>
      <c r="Y38" s="27">
        <v>1.8562010142857142</v>
      </c>
      <c r="Z38" s="27">
        <v>1.5012530000000002</v>
      </c>
      <c r="AA38" s="27">
        <v>2</v>
      </c>
      <c r="AB38" s="27">
        <v>3</v>
      </c>
      <c r="AC38" s="27">
        <v>1</v>
      </c>
    </row>
    <row r="39" spans="1:29" ht="16.5" x14ac:dyDescent="0.25">
      <c r="A39" s="26" t="s">
        <v>41</v>
      </c>
      <c r="B39" s="26" t="s">
        <v>31</v>
      </c>
      <c r="C39" s="27" t="s">
        <v>0</v>
      </c>
      <c r="D39" s="27">
        <v>5</v>
      </c>
      <c r="E39" s="27">
        <v>4</v>
      </c>
      <c r="F39" s="27">
        <v>0</v>
      </c>
      <c r="G39" s="27">
        <v>5</v>
      </c>
      <c r="H39" s="27">
        <v>5</v>
      </c>
      <c r="I39" s="27">
        <v>11</v>
      </c>
      <c r="J39" s="27">
        <v>14</v>
      </c>
      <c r="K39" s="27">
        <v>0</v>
      </c>
      <c r="L39" s="27">
        <v>24</v>
      </c>
      <c r="M39" s="27">
        <v>23</v>
      </c>
      <c r="N39" s="27">
        <v>30</v>
      </c>
      <c r="O39" s="27">
        <v>35</v>
      </c>
      <c r="P39" s="27">
        <v>18.881862000000002</v>
      </c>
      <c r="Q39" s="27">
        <v>24.455576359999998</v>
      </c>
      <c r="R39" s="27">
        <v>24.251005133333337</v>
      </c>
      <c r="S39" s="27">
        <v>27.583792853333311</v>
      </c>
      <c r="T39" s="27">
        <v>26.23750107499999</v>
      </c>
      <c r="U39" s="27">
        <v>28.014182649999992</v>
      </c>
      <c r="V39" s="27">
        <v>28.361472262500019</v>
      </c>
      <c r="W39" s="27">
        <v>28.99</v>
      </c>
      <c r="X39" s="27">
        <v>30.674774387500033</v>
      </c>
      <c r="Y39" s="27">
        <v>48.117748800000044</v>
      </c>
      <c r="Z39" s="27">
        <v>47.267297690909118</v>
      </c>
      <c r="AA39" s="27">
        <v>53</v>
      </c>
      <c r="AB39" s="27">
        <v>50</v>
      </c>
      <c r="AC39" s="27">
        <v>30</v>
      </c>
    </row>
    <row r="40" spans="1:29" ht="16.5" x14ac:dyDescent="0.25">
      <c r="A40" s="26" t="s">
        <v>42</v>
      </c>
      <c r="B40" s="26" t="s">
        <v>32</v>
      </c>
      <c r="C40" s="27" t="s">
        <v>0</v>
      </c>
      <c r="D40" s="27">
        <v>0</v>
      </c>
      <c r="E40" s="27">
        <v>0</v>
      </c>
      <c r="F40" s="27">
        <v>5</v>
      </c>
      <c r="G40" s="27">
        <v>0</v>
      </c>
      <c r="H40" s="27">
        <v>0</v>
      </c>
      <c r="I40" s="27">
        <v>0</v>
      </c>
      <c r="J40" s="27">
        <v>46</v>
      </c>
      <c r="K40" s="27">
        <v>10</v>
      </c>
      <c r="L40" s="27">
        <v>1</v>
      </c>
      <c r="M40" s="27">
        <v>0</v>
      </c>
      <c r="N40" s="27">
        <v>0</v>
      </c>
      <c r="O40" s="27">
        <v>0</v>
      </c>
      <c r="P40" s="27">
        <v>0.10892400000000001</v>
      </c>
      <c r="Q40" s="27">
        <v>0.2698218</v>
      </c>
      <c r="R40" s="27">
        <v>7.5992879999999999E-2</v>
      </c>
      <c r="S40" s="27">
        <v>0.26180403999999996</v>
      </c>
      <c r="T40" s="27">
        <v>0.31271087999999997</v>
      </c>
      <c r="U40" s="27">
        <v>0.34974041333333344</v>
      </c>
      <c r="V40" s="27">
        <v>0.29374571999999999</v>
      </c>
      <c r="W40" s="27">
        <v>0.23</v>
      </c>
      <c r="X40" s="27">
        <v>0.13115126666666665</v>
      </c>
      <c r="Y40" s="27">
        <v>0.28266143636363639</v>
      </c>
      <c r="Z40" s="27">
        <v>0.49555176363636355</v>
      </c>
      <c r="AA40" s="27">
        <v>0</v>
      </c>
      <c r="AB40" s="27">
        <v>0</v>
      </c>
      <c r="AC40" s="27">
        <v>0</v>
      </c>
    </row>
    <row r="41" spans="1:29" ht="18" thickBot="1" x14ac:dyDescent="0.25">
      <c r="A41" s="8">
        <v>7</v>
      </c>
      <c r="B41" s="10" t="s">
        <v>33</v>
      </c>
      <c r="C41" s="18" t="s">
        <v>3</v>
      </c>
      <c r="D41" s="18">
        <f>+D42+D43+D44+D49</f>
        <v>16</v>
      </c>
      <c r="E41" s="18">
        <v>15</v>
      </c>
      <c r="F41" s="18">
        <v>13</v>
      </c>
      <c r="G41" s="18">
        <v>13</v>
      </c>
      <c r="H41" s="18">
        <v>17</v>
      </c>
      <c r="I41" s="18">
        <v>15</v>
      </c>
      <c r="J41" s="18">
        <v>8</v>
      </c>
      <c r="K41" s="18">
        <v>10</v>
      </c>
      <c r="L41" s="18">
        <v>9</v>
      </c>
      <c r="M41" s="18">
        <f>SUM(M42+M43+M44+M49)</f>
        <v>10</v>
      </c>
      <c r="N41" s="18">
        <f>+(N42+N43+N44+N49)</f>
        <v>11</v>
      </c>
      <c r="O41" s="18">
        <f>+(O42+O43+O44+O49)</f>
        <v>9</v>
      </c>
      <c r="P41" s="18">
        <f>P42+P43+P44</f>
        <v>8.0095292000000011</v>
      </c>
      <c r="Q41" s="18">
        <f>+Q42+Q43+Q44+Q49</f>
        <v>10.029522</v>
      </c>
      <c r="R41" s="18">
        <f>+R42+R43+R44+R49</f>
        <v>8.0529659999999996</v>
      </c>
      <c r="S41" s="18">
        <f t="shared" ref="S41:Z41" si="15">+S42+S43+S44+S48</f>
        <v>6.5140805099999994</v>
      </c>
      <c r="T41" s="18">
        <f t="shared" si="15"/>
        <v>6.9134791700000022</v>
      </c>
      <c r="U41" s="18">
        <f t="shared" si="15"/>
        <v>6.9009676600000027</v>
      </c>
      <c r="V41" s="18">
        <f t="shared" si="15"/>
        <v>5.5672396099999997</v>
      </c>
      <c r="W41" s="18">
        <f t="shared" si="15"/>
        <v>5.5729933200000001</v>
      </c>
      <c r="X41" s="18">
        <f t="shared" si="15"/>
        <v>6.0976487200000022</v>
      </c>
      <c r="Y41" s="18">
        <f t="shared" si="15"/>
        <v>5.9647906845454539</v>
      </c>
      <c r="Z41" s="18">
        <f t="shared" si="15"/>
        <v>4.3872401200000013</v>
      </c>
      <c r="AA41" s="18">
        <v>3</v>
      </c>
      <c r="AB41" s="18">
        <v>4</v>
      </c>
      <c r="AC41" s="18">
        <f t="shared" ref="AC41" si="16">+AC42+AC43+AC44+AC48</f>
        <v>2.95387427</v>
      </c>
    </row>
    <row r="42" spans="1:29" ht="16.5" thickTop="1" x14ac:dyDescent="0.25">
      <c r="A42" s="26" t="s">
        <v>88</v>
      </c>
      <c r="B42" s="26" t="s">
        <v>89</v>
      </c>
      <c r="C42" s="27" t="s">
        <v>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8.3599999999999994E-3</v>
      </c>
      <c r="Q42" s="27">
        <v>0</v>
      </c>
      <c r="R42" s="27">
        <v>1.1220000000000001E-2</v>
      </c>
      <c r="S42" s="27">
        <v>2.2440000000000002E-2</v>
      </c>
      <c r="T42" s="27">
        <v>3.3841000000000003E-2</v>
      </c>
      <c r="U42" s="27">
        <v>4.4880000000000003E-2</v>
      </c>
      <c r="V42" s="27">
        <v>3.4499000000000002E-2</v>
      </c>
      <c r="W42" s="27">
        <v>3.4680000000000002E-2</v>
      </c>
      <c r="X42" s="27">
        <v>2.3460000000000002E-2</v>
      </c>
      <c r="Y42" s="27">
        <v>8.6951854545454538E-2</v>
      </c>
      <c r="Z42" s="27">
        <v>2.346581E-2</v>
      </c>
      <c r="AA42" s="27">
        <v>0</v>
      </c>
      <c r="AB42" s="27">
        <v>0</v>
      </c>
      <c r="AC42" s="27">
        <v>0.10563299999999999</v>
      </c>
    </row>
    <row r="43" spans="1:29" ht="15.75" x14ac:dyDescent="0.25">
      <c r="A43" s="26" t="s">
        <v>90</v>
      </c>
      <c r="B43" s="26" t="s">
        <v>91</v>
      </c>
      <c r="C43" s="27" t="s">
        <v>3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1.8E-3</v>
      </c>
    </row>
    <row r="44" spans="1:29" ht="15.75" x14ac:dyDescent="0.25">
      <c r="A44" s="26" t="s">
        <v>43</v>
      </c>
      <c r="B44" s="26" t="s">
        <v>34</v>
      </c>
      <c r="C44" s="27" t="s">
        <v>3</v>
      </c>
      <c r="D44" s="27">
        <v>16</v>
      </c>
      <c r="E44" s="27">
        <v>15</v>
      </c>
      <c r="F44" s="27">
        <v>13</v>
      </c>
      <c r="G44" s="27">
        <v>13</v>
      </c>
      <c r="H44" s="27">
        <v>17</v>
      </c>
      <c r="I44" s="27">
        <v>15</v>
      </c>
      <c r="J44" s="27">
        <v>8</v>
      </c>
      <c r="K44" s="27">
        <v>10</v>
      </c>
      <c r="L44" s="27">
        <v>9</v>
      </c>
      <c r="M44" s="27">
        <f t="shared" ref="M44:R44" si="17">SUM(M45:M48)</f>
        <v>10</v>
      </c>
      <c r="N44" s="27">
        <f t="shared" si="17"/>
        <v>11</v>
      </c>
      <c r="O44" s="27">
        <f t="shared" si="17"/>
        <v>9</v>
      </c>
      <c r="P44" s="27">
        <f t="shared" si="17"/>
        <v>8.0011692000000014</v>
      </c>
      <c r="Q44" s="27">
        <f t="shared" si="17"/>
        <v>10.006</v>
      </c>
      <c r="R44" s="27">
        <f t="shared" si="17"/>
        <v>8.0153459999999992</v>
      </c>
      <c r="S44" s="27">
        <f>SUM(S45:S48)</f>
        <v>6.4830494600000002</v>
      </c>
      <c r="T44" s="27">
        <f t="shared" ref="T44:Z44" si="18">SUM(T46:T48)</f>
        <v>6.875098170000002</v>
      </c>
      <c r="U44" s="27">
        <f t="shared" si="18"/>
        <v>6.8410076600000025</v>
      </c>
      <c r="V44" s="27">
        <f t="shared" si="18"/>
        <v>5.5286766099999998</v>
      </c>
      <c r="W44" s="27">
        <f t="shared" si="18"/>
        <v>5.5292833200000002</v>
      </c>
      <c r="X44" s="27">
        <f t="shared" si="18"/>
        <v>6.0741887200000022</v>
      </c>
      <c r="Y44" s="27">
        <f t="shared" si="18"/>
        <v>5.8778388299999991</v>
      </c>
      <c r="Z44" s="27">
        <f t="shared" si="18"/>
        <v>4.3138543100000009</v>
      </c>
      <c r="AA44" s="27">
        <v>3</v>
      </c>
      <c r="AB44" s="27">
        <v>4</v>
      </c>
      <c r="AC44" s="27">
        <v>2.8464412700000001</v>
      </c>
    </row>
    <row r="45" spans="1:29" ht="15.75" x14ac:dyDescent="0.25">
      <c r="A45" s="26" t="s">
        <v>92</v>
      </c>
      <c r="B45" s="26" t="s">
        <v>93</v>
      </c>
      <c r="C45" s="27" t="s">
        <v>3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8.7410000000000005E-4</v>
      </c>
      <c r="Q45" s="27">
        <v>0</v>
      </c>
      <c r="R45" s="27">
        <v>4.13E-3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</row>
    <row r="46" spans="1:29" ht="15.75" x14ac:dyDescent="0.25">
      <c r="A46" s="26" t="s">
        <v>44</v>
      </c>
      <c r="B46" s="26" t="s">
        <v>45</v>
      </c>
      <c r="C46" s="27" t="s">
        <v>3</v>
      </c>
      <c r="D46" s="27">
        <v>16</v>
      </c>
      <c r="E46" s="27">
        <v>15</v>
      </c>
      <c r="F46" s="27">
        <v>13</v>
      </c>
      <c r="G46" s="27">
        <v>13</v>
      </c>
      <c r="H46" s="27">
        <v>17</v>
      </c>
      <c r="I46" s="27">
        <v>15</v>
      </c>
      <c r="J46" s="27">
        <v>8</v>
      </c>
      <c r="K46" s="27">
        <v>10</v>
      </c>
      <c r="L46" s="27">
        <v>9</v>
      </c>
      <c r="M46" s="27">
        <v>10</v>
      </c>
      <c r="N46" s="27">
        <v>11</v>
      </c>
      <c r="O46" s="27">
        <v>9</v>
      </c>
      <c r="P46" s="27">
        <v>8</v>
      </c>
      <c r="Q46" s="27">
        <v>10</v>
      </c>
      <c r="R46" s="27">
        <v>8</v>
      </c>
      <c r="S46" s="27">
        <v>6.4744584100000004</v>
      </c>
      <c r="T46" s="27">
        <v>6.8705581700000016</v>
      </c>
      <c r="U46" s="27">
        <v>6.8259276600000023</v>
      </c>
      <c r="V46" s="27">
        <v>5.5246126100000001</v>
      </c>
      <c r="W46" s="27">
        <v>5.5202533200000001</v>
      </c>
      <c r="X46" s="27">
        <v>6.0741887200000022</v>
      </c>
      <c r="Y46" s="27">
        <v>5.8778388299999991</v>
      </c>
      <c r="Z46" s="27">
        <v>4.2639343100000007</v>
      </c>
      <c r="AA46" s="27">
        <v>3</v>
      </c>
      <c r="AB46" s="27">
        <v>4</v>
      </c>
      <c r="AC46" s="27">
        <v>2.8464412700000001</v>
      </c>
    </row>
    <row r="47" spans="1:29" ht="15.75" x14ac:dyDescent="0.25">
      <c r="A47" s="26" t="s">
        <v>94</v>
      </c>
      <c r="B47" s="26" t="s">
        <v>95</v>
      </c>
      <c r="C47" s="27" t="s">
        <v>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</row>
    <row r="48" spans="1:29" ht="15.75" x14ac:dyDescent="0.25">
      <c r="A48" s="26" t="s">
        <v>96</v>
      </c>
      <c r="B48" s="26" t="s">
        <v>97</v>
      </c>
      <c r="C48" s="27" t="s">
        <v>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2.9510000000000002E-4</v>
      </c>
      <c r="Q48" s="27">
        <v>6.0000000000000001E-3</v>
      </c>
      <c r="R48" s="27">
        <v>1.1215999999999999E-2</v>
      </c>
      <c r="S48" s="27">
        <v>8.5910499999999994E-3</v>
      </c>
      <c r="T48" s="27">
        <v>4.5399999999999998E-3</v>
      </c>
      <c r="U48" s="27">
        <v>1.508E-2</v>
      </c>
      <c r="V48" s="27">
        <v>4.0639999999999999E-3</v>
      </c>
      <c r="W48" s="27">
        <v>9.0299999999999998E-3</v>
      </c>
      <c r="X48" s="27">
        <v>0</v>
      </c>
      <c r="Y48" s="27">
        <v>0</v>
      </c>
      <c r="Z48" s="27">
        <v>4.9919999999999999E-2</v>
      </c>
      <c r="AA48" s="27">
        <v>0</v>
      </c>
      <c r="AB48" s="27">
        <v>0</v>
      </c>
      <c r="AC48" s="27">
        <v>0</v>
      </c>
    </row>
    <row r="49" spans="1:30" ht="15.75" x14ac:dyDescent="0.25">
      <c r="A49" s="26" t="s">
        <v>98</v>
      </c>
      <c r="B49" s="26" t="s">
        <v>99</v>
      </c>
      <c r="C49" s="27" t="s">
        <v>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2.3522000000000001E-2</v>
      </c>
      <c r="R49" s="27">
        <v>2.64E-2</v>
      </c>
      <c r="S49" s="27">
        <v>0</v>
      </c>
      <c r="T49" s="27">
        <v>1.7782659999999999E-2</v>
      </c>
      <c r="U49" s="27">
        <v>2.64E-2</v>
      </c>
      <c r="V49" s="27">
        <v>0</v>
      </c>
      <c r="W49" s="27">
        <v>0</v>
      </c>
      <c r="X49" s="27">
        <v>4.3200000000000002E-2</v>
      </c>
      <c r="Y49" s="27">
        <v>4.3200000000000002E-2</v>
      </c>
      <c r="Z49" s="27">
        <v>4.9919999999999999E-2</v>
      </c>
      <c r="AA49" s="27">
        <v>0</v>
      </c>
      <c r="AB49" s="27">
        <v>0</v>
      </c>
      <c r="AC49" s="27">
        <v>0</v>
      </c>
    </row>
    <row r="50" spans="1:30" ht="18" thickBot="1" x14ac:dyDescent="0.25">
      <c r="A50" s="8">
        <v>8</v>
      </c>
      <c r="B50" s="10" t="s">
        <v>100</v>
      </c>
      <c r="C50" s="18" t="s">
        <v>3</v>
      </c>
      <c r="D50" s="18">
        <f t="shared" ref="D50:Z50" si="19">SUM(D51:D52)</f>
        <v>0</v>
      </c>
      <c r="E50" s="18">
        <f t="shared" si="19"/>
        <v>0</v>
      </c>
      <c r="F50" s="18">
        <f t="shared" si="19"/>
        <v>0</v>
      </c>
      <c r="G50" s="18">
        <f t="shared" si="19"/>
        <v>0</v>
      </c>
      <c r="H50" s="18">
        <f t="shared" si="19"/>
        <v>0</v>
      </c>
      <c r="I50" s="18">
        <f t="shared" si="19"/>
        <v>0</v>
      </c>
      <c r="J50" s="18">
        <f t="shared" si="19"/>
        <v>0</v>
      </c>
      <c r="K50" s="18">
        <f t="shared" si="19"/>
        <v>0</v>
      </c>
      <c r="L50" s="18">
        <f t="shared" si="19"/>
        <v>0</v>
      </c>
      <c r="M50" s="18">
        <f t="shared" si="19"/>
        <v>0</v>
      </c>
      <c r="N50" s="18">
        <f t="shared" si="19"/>
        <v>0</v>
      </c>
      <c r="O50" s="18">
        <f t="shared" si="19"/>
        <v>0</v>
      </c>
      <c r="P50" s="18">
        <f t="shared" si="19"/>
        <v>0.14849999999999999</v>
      </c>
      <c r="Q50" s="18">
        <f t="shared" si="19"/>
        <v>0.14849999999999999</v>
      </c>
      <c r="R50" s="18">
        <f t="shared" si="19"/>
        <v>0.15039527999999999</v>
      </c>
      <c r="S50" s="18">
        <f t="shared" si="19"/>
        <v>0.13113580999999999</v>
      </c>
      <c r="T50" s="18">
        <f t="shared" si="19"/>
        <v>0.12814233999999999</v>
      </c>
      <c r="U50" s="18">
        <f t="shared" si="19"/>
        <v>8.9864219999999995E-2</v>
      </c>
      <c r="V50" s="18">
        <f t="shared" si="19"/>
        <v>6.99018E-2</v>
      </c>
      <c r="W50" s="18">
        <f t="shared" si="19"/>
        <v>6.8151690000000001E-2</v>
      </c>
      <c r="X50" s="18">
        <f t="shared" si="19"/>
        <v>9.0345399999999992E-2</v>
      </c>
      <c r="Y50" s="18">
        <f t="shared" si="19"/>
        <v>9.0345399999999992E-2</v>
      </c>
      <c r="Z50" s="18">
        <f t="shared" si="19"/>
        <v>0.10684099999999999</v>
      </c>
      <c r="AA50" s="18">
        <v>0</v>
      </c>
      <c r="AB50" s="18">
        <v>0</v>
      </c>
      <c r="AC50" s="18">
        <v>0</v>
      </c>
    </row>
    <row r="51" spans="1:30" ht="16.5" thickTop="1" x14ac:dyDescent="0.25">
      <c r="A51" s="26" t="s">
        <v>101</v>
      </c>
      <c r="B51" s="26" t="s">
        <v>102</v>
      </c>
      <c r="C51" s="27" t="s">
        <v>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9.2999999999999999E-2</v>
      </c>
      <c r="Q51" s="27">
        <v>9.2999999999999999E-2</v>
      </c>
      <c r="R51" s="27">
        <v>0.10716299999999999</v>
      </c>
      <c r="S51" s="27">
        <v>9.5614999999999992E-2</v>
      </c>
      <c r="T51" s="27">
        <v>8.133E-2</v>
      </c>
      <c r="U51" s="27">
        <v>4.5359999999999998E-2</v>
      </c>
      <c r="V51" s="27">
        <v>4.6060000000000004E-2</v>
      </c>
      <c r="W51" s="27">
        <v>5.6850000000000005E-2</v>
      </c>
      <c r="X51" s="27">
        <v>6.9134399999999999E-2</v>
      </c>
      <c r="Y51" s="27">
        <v>6.9134399999999999E-2</v>
      </c>
      <c r="Z51" s="27">
        <v>8.6029999999999995E-2</v>
      </c>
      <c r="AA51" s="27">
        <v>0</v>
      </c>
      <c r="AB51" s="27">
        <v>0</v>
      </c>
      <c r="AC51" s="27">
        <v>7.6504980000000014E-2</v>
      </c>
    </row>
    <row r="52" spans="1:30" ht="15.75" x14ac:dyDescent="0.25">
      <c r="A52" s="26" t="s">
        <v>103</v>
      </c>
      <c r="B52" s="26" t="s">
        <v>104</v>
      </c>
      <c r="C52" s="27" t="s">
        <v>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5.5500000000000001E-2</v>
      </c>
      <c r="Q52" s="27">
        <v>5.5500000000000001E-2</v>
      </c>
      <c r="R52" s="27">
        <v>4.3232279999999998E-2</v>
      </c>
      <c r="S52" s="27">
        <v>3.552081E-2</v>
      </c>
      <c r="T52" s="27">
        <v>4.6812340000000001E-2</v>
      </c>
      <c r="U52" s="27">
        <v>4.4504220000000004E-2</v>
      </c>
      <c r="V52" s="27">
        <v>2.38418E-2</v>
      </c>
      <c r="W52" s="27">
        <v>1.1301690000000001E-2</v>
      </c>
      <c r="X52" s="27">
        <v>2.1210999999999997E-2</v>
      </c>
      <c r="Y52" s="27">
        <v>2.1210999999999997E-2</v>
      </c>
      <c r="Z52" s="27">
        <v>2.0811E-2</v>
      </c>
      <c r="AA52" s="27">
        <v>0</v>
      </c>
      <c r="AB52" s="27">
        <v>0</v>
      </c>
      <c r="AC52" s="27">
        <v>7.6504980000000014E-2</v>
      </c>
    </row>
    <row r="53" spans="1:30" ht="18" thickBot="1" x14ac:dyDescent="0.25">
      <c r="A53" s="8">
        <v>9</v>
      </c>
      <c r="B53" s="10" t="s">
        <v>46</v>
      </c>
      <c r="C53" s="18" t="s">
        <v>3</v>
      </c>
      <c r="D53" s="18">
        <v>4</v>
      </c>
      <c r="E53" s="18">
        <v>4</v>
      </c>
      <c r="F53" s="18">
        <v>4</v>
      </c>
      <c r="G53" s="18">
        <v>3</v>
      </c>
      <c r="H53" s="18">
        <v>2</v>
      </c>
      <c r="I53" s="18">
        <v>2</v>
      </c>
      <c r="J53" s="18">
        <v>4</v>
      </c>
      <c r="K53" s="18">
        <v>9</v>
      </c>
      <c r="L53" s="18">
        <v>12</v>
      </c>
      <c r="M53" s="18">
        <v>6</v>
      </c>
      <c r="N53" s="18">
        <v>15</v>
      </c>
      <c r="O53" s="18">
        <v>11</v>
      </c>
      <c r="P53" s="18">
        <v>5</v>
      </c>
      <c r="Q53" s="18">
        <v>4</v>
      </c>
      <c r="R53" s="18">
        <v>4.1107470699999995</v>
      </c>
      <c r="S53" s="18">
        <v>4.9970591400000002</v>
      </c>
      <c r="T53" s="18">
        <v>4.8753561500000009</v>
      </c>
      <c r="U53" s="18">
        <v>2.5547808899999995</v>
      </c>
      <c r="V53" s="18">
        <v>2.7746334899999998</v>
      </c>
      <c r="W53" s="18">
        <v>5.5418714800000002</v>
      </c>
      <c r="X53" s="18">
        <v>2.3094485599999999</v>
      </c>
      <c r="Y53" s="18">
        <v>3.60747426</v>
      </c>
      <c r="Z53" s="18">
        <v>1.2803538799999998</v>
      </c>
      <c r="AA53" s="18">
        <v>2</v>
      </c>
      <c r="AB53" s="18">
        <v>2</v>
      </c>
      <c r="AC53" s="18">
        <v>1.96443368</v>
      </c>
    </row>
    <row r="54" spans="1:30" ht="18.75" thickTop="1" thickBot="1" x14ac:dyDescent="0.25">
      <c r="A54" s="8">
        <v>10</v>
      </c>
      <c r="B54" s="10" t="s">
        <v>47</v>
      </c>
      <c r="C54" s="18" t="s">
        <v>3</v>
      </c>
      <c r="D54" s="18">
        <v>76</v>
      </c>
      <c r="E54" s="18">
        <v>74</v>
      </c>
      <c r="F54" s="18">
        <v>50</v>
      </c>
      <c r="G54" s="18">
        <v>35</v>
      </c>
      <c r="H54" s="18">
        <v>20</v>
      </c>
      <c r="I54" s="18">
        <v>64</v>
      </c>
      <c r="J54" s="18">
        <v>74</v>
      </c>
      <c r="K54" s="18">
        <v>71</v>
      </c>
      <c r="L54" s="18">
        <f>SUM(L55+L60+L61+L66)</f>
        <v>71</v>
      </c>
      <c r="M54" s="18">
        <f>SUM(M55+M60+M61+M66)</f>
        <v>92</v>
      </c>
      <c r="N54" s="18">
        <f>SUM(N55+N60+N61+N66)</f>
        <v>82</v>
      </c>
      <c r="O54" s="18">
        <f>SUM(O55+O60+O61+O66)</f>
        <v>81</v>
      </c>
      <c r="P54" s="18">
        <f>P55+P60+P61+P66</f>
        <v>65.753275720000005</v>
      </c>
      <c r="Q54" s="18">
        <f t="shared" ref="Q54:Z54" si="20">+Q55+Q60+Q61+Q66</f>
        <v>67.324668000000017</v>
      </c>
      <c r="R54" s="18">
        <f t="shared" si="20"/>
        <v>65.056174659999996</v>
      </c>
      <c r="S54" s="18">
        <f t="shared" si="20"/>
        <v>58.248517559999996</v>
      </c>
      <c r="T54" s="18">
        <f t="shared" si="20"/>
        <v>54.268249020000006</v>
      </c>
      <c r="U54" s="18">
        <f t="shared" si="20"/>
        <v>71.345641780000008</v>
      </c>
      <c r="V54" s="18">
        <f t="shared" si="20"/>
        <v>69.034647530000015</v>
      </c>
      <c r="W54" s="18">
        <f t="shared" si="20"/>
        <v>64.683003580000005</v>
      </c>
      <c r="X54" s="18">
        <f t="shared" si="20"/>
        <v>54.878152819999983</v>
      </c>
      <c r="Y54" s="18">
        <f t="shared" si="20"/>
        <v>86.49562387000006</v>
      </c>
      <c r="Z54" s="18">
        <f t="shared" si="20"/>
        <v>67.82151927999999</v>
      </c>
      <c r="AA54" s="18">
        <v>59</v>
      </c>
      <c r="AB54" s="18">
        <v>61</v>
      </c>
      <c r="AC54" s="18">
        <f t="shared" ref="AC54" si="21">+AC55+AC60+AC61+AC66</f>
        <v>63.32568285</v>
      </c>
    </row>
    <row r="55" spans="1:30" ht="16.5" thickTop="1" x14ac:dyDescent="0.25">
      <c r="A55" s="26" t="s">
        <v>52</v>
      </c>
      <c r="B55" s="26" t="s">
        <v>48</v>
      </c>
      <c r="C55" s="27" t="s">
        <v>3</v>
      </c>
      <c r="D55" s="27">
        <f t="shared" ref="D55:Q55" si="22">SUM(D56:D59)</f>
        <v>37</v>
      </c>
      <c r="E55" s="27">
        <f t="shared" si="22"/>
        <v>37</v>
      </c>
      <c r="F55" s="27">
        <f t="shared" si="22"/>
        <v>23</v>
      </c>
      <c r="G55" s="27">
        <f t="shared" si="22"/>
        <v>21</v>
      </c>
      <c r="H55" s="27">
        <f t="shared" si="22"/>
        <v>9</v>
      </c>
      <c r="I55" s="27">
        <f t="shared" si="22"/>
        <v>32</v>
      </c>
      <c r="J55" s="27">
        <f t="shared" si="22"/>
        <v>44</v>
      </c>
      <c r="K55" s="27">
        <f t="shared" si="22"/>
        <v>32</v>
      </c>
      <c r="L55" s="27">
        <f t="shared" si="22"/>
        <v>33</v>
      </c>
      <c r="M55" s="27">
        <f t="shared" si="22"/>
        <v>32</v>
      </c>
      <c r="N55" s="27">
        <f t="shared" si="22"/>
        <v>35</v>
      </c>
      <c r="O55" s="27">
        <f t="shared" si="22"/>
        <v>39</v>
      </c>
      <c r="P55" s="27">
        <f t="shared" si="22"/>
        <v>31.128112000000002</v>
      </c>
      <c r="Q55" s="27">
        <f t="shared" si="22"/>
        <v>36.862018000000006</v>
      </c>
      <c r="R55" s="27">
        <f t="shared" ref="R55:Z55" si="23">SUM(R56:R59)</f>
        <v>37.12652302</v>
      </c>
      <c r="S55" s="27">
        <f t="shared" si="23"/>
        <v>30.168250610000005</v>
      </c>
      <c r="T55" s="27">
        <f t="shared" si="23"/>
        <v>28.831997980000004</v>
      </c>
      <c r="U55" s="27">
        <f t="shared" si="23"/>
        <v>41.190587260000001</v>
      </c>
      <c r="V55" s="27">
        <f t="shared" si="23"/>
        <v>40.044721010000011</v>
      </c>
      <c r="W55" s="27">
        <f t="shared" si="23"/>
        <v>35.652417729999996</v>
      </c>
      <c r="X55" s="27">
        <f t="shared" si="23"/>
        <v>27.776998139999993</v>
      </c>
      <c r="Y55" s="27">
        <f t="shared" si="23"/>
        <v>53.401262480000057</v>
      </c>
      <c r="Z55" s="27">
        <f t="shared" si="23"/>
        <v>34.086246519999996</v>
      </c>
      <c r="AA55" s="27">
        <v>28</v>
      </c>
      <c r="AB55" s="27">
        <v>35</v>
      </c>
      <c r="AC55" s="27">
        <f t="shared" ref="AC55" si="24">SUM(AC56:AC59)</f>
        <v>38</v>
      </c>
      <c r="AD55" s="5"/>
    </row>
    <row r="56" spans="1:30" ht="15.75" x14ac:dyDescent="0.25">
      <c r="A56" s="26" t="s">
        <v>56</v>
      </c>
      <c r="B56" s="26" t="s">
        <v>63</v>
      </c>
      <c r="C56" s="27" t="s">
        <v>3</v>
      </c>
      <c r="D56" s="27">
        <v>13</v>
      </c>
      <c r="E56" s="27">
        <v>13</v>
      </c>
      <c r="F56" s="27">
        <v>8</v>
      </c>
      <c r="G56" s="27">
        <v>7</v>
      </c>
      <c r="H56" s="27">
        <v>8</v>
      </c>
      <c r="I56" s="27">
        <v>9</v>
      </c>
      <c r="J56" s="27">
        <v>9</v>
      </c>
      <c r="K56" s="27">
        <v>8</v>
      </c>
      <c r="L56" s="27">
        <v>10</v>
      </c>
      <c r="M56" s="27">
        <v>9</v>
      </c>
      <c r="N56" s="27">
        <v>9</v>
      </c>
      <c r="O56" s="27">
        <v>9</v>
      </c>
      <c r="P56" s="27">
        <v>8.4705770000000005</v>
      </c>
      <c r="Q56" s="27">
        <v>8.6364000000000001</v>
      </c>
      <c r="R56" s="27">
        <v>8.0673292399999994</v>
      </c>
      <c r="S56" s="27">
        <v>7.1292749999999998</v>
      </c>
      <c r="T56" s="27">
        <v>6.1487093800000006</v>
      </c>
      <c r="U56" s="27">
        <v>5.5809910899999995</v>
      </c>
      <c r="V56" s="27">
        <v>5.9200210600000007</v>
      </c>
      <c r="W56" s="27">
        <v>4.38</v>
      </c>
      <c r="X56" s="27">
        <v>3.2825072599999996</v>
      </c>
      <c r="Y56" s="27">
        <v>2.9074079900000003</v>
      </c>
      <c r="Z56" s="27">
        <v>3.2294899800000003</v>
      </c>
      <c r="AA56" s="27">
        <v>3</v>
      </c>
      <c r="AB56" s="27">
        <v>4</v>
      </c>
      <c r="AC56" s="27">
        <v>4</v>
      </c>
      <c r="AD56" s="5"/>
    </row>
    <row r="57" spans="1:30" ht="15.75" x14ac:dyDescent="0.25">
      <c r="A57" s="26" t="s">
        <v>105</v>
      </c>
      <c r="B57" s="26" t="s">
        <v>106</v>
      </c>
      <c r="C57" s="27" t="s">
        <v>3</v>
      </c>
      <c r="D57" s="27">
        <v>9</v>
      </c>
      <c r="E57" s="27">
        <v>9</v>
      </c>
      <c r="F57" s="27">
        <v>6</v>
      </c>
      <c r="G57" s="27">
        <v>3</v>
      </c>
      <c r="H57" s="27">
        <v>1</v>
      </c>
      <c r="I57" s="27">
        <v>8</v>
      </c>
      <c r="J57" s="27">
        <v>17</v>
      </c>
      <c r="K57" s="27">
        <v>7</v>
      </c>
      <c r="L57" s="27">
        <v>7</v>
      </c>
      <c r="M57" s="27">
        <v>7</v>
      </c>
      <c r="N57" s="27">
        <v>6</v>
      </c>
      <c r="O57" s="27">
        <v>6</v>
      </c>
      <c r="P57" s="27">
        <v>0</v>
      </c>
      <c r="Q57" s="27">
        <v>0</v>
      </c>
      <c r="R57" s="27">
        <v>1.6153289499999999</v>
      </c>
      <c r="S57" s="27">
        <v>1.6376336100000002</v>
      </c>
      <c r="T57" s="27">
        <v>0</v>
      </c>
      <c r="U57" s="27">
        <v>0</v>
      </c>
      <c r="V57" s="27">
        <v>0</v>
      </c>
      <c r="W57" s="27">
        <v>0.23741773000000002</v>
      </c>
      <c r="X57" s="27">
        <v>0.30322850000000001</v>
      </c>
      <c r="Y57" s="27">
        <v>0.5980630600000002</v>
      </c>
      <c r="Z57" s="27">
        <v>0.17383202</v>
      </c>
      <c r="AA57" s="27">
        <v>0</v>
      </c>
      <c r="AB57" s="27">
        <v>0</v>
      </c>
      <c r="AC57" s="27">
        <v>0</v>
      </c>
    </row>
    <row r="58" spans="1:30" ht="15.75" x14ac:dyDescent="0.25">
      <c r="A58" s="26" t="s">
        <v>57</v>
      </c>
      <c r="B58" s="26" t="s">
        <v>64</v>
      </c>
      <c r="C58" s="27" t="s">
        <v>3</v>
      </c>
      <c r="D58" s="27">
        <v>11</v>
      </c>
      <c r="E58" s="27">
        <v>11</v>
      </c>
      <c r="F58" s="27">
        <v>7</v>
      </c>
      <c r="G58" s="27">
        <v>6</v>
      </c>
      <c r="H58" s="27">
        <v>0</v>
      </c>
      <c r="I58" s="27">
        <v>8</v>
      </c>
      <c r="J58" s="27">
        <v>8</v>
      </c>
      <c r="K58" s="27">
        <v>8</v>
      </c>
      <c r="L58" s="27">
        <v>8</v>
      </c>
      <c r="M58" s="27">
        <v>8</v>
      </c>
      <c r="N58" s="27">
        <v>10</v>
      </c>
      <c r="O58" s="27">
        <v>8</v>
      </c>
      <c r="P58" s="27">
        <v>7.7547470000000001</v>
      </c>
      <c r="Q58" s="27">
        <v>8.75</v>
      </c>
      <c r="R58" s="27">
        <v>8.968264210000001</v>
      </c>
      <c r="S58" s="27">
        <v>7.4046769300000008</v>
      </c>
      <c r="T58" s="27">
        <v>8.3957908700000008</v>
      </c>
      <c r="U58" s="27">
        <v>19.270177880000006</v>
      </c>
      <c r="V58" s="27">
        <v>17.751901480000008</v>
      </c>
      <c r="W58" s="27">
        <v>17.329999999999998</v>
      </c>
      <c r="X58" s="27">
        <v>13.759969089999995</v>
      </c>
      <c r="Y58" s="27">
        <v>14.625523879999994</v>
      </c>
      <c r="Z58" s="27">
        <v>16.100950199999996</v>
      </c>
      <c r="AA58" s="27">
        <v>15</v>
      </c>
      <c r="AB58" s="27">
        <v>15</v>
      </c>
      <c r="AC58" s="27">
        <v>16</v>
      </c>
    </row>
    <row r="59" spans="1:30" ht="15.75" x14ac:dyDescent="0.25">
      <c r="A59" s="26" t="s">
        <v>58</v>
      </c>
      <c r="B59" s="26" t="s">
        <v>65</v>
      </c>
      <c r="C59" s="27" t="s">
        <v>3</v>
      </c>
      <c r="D59" s="27">
        <v>4</v>
      </c>
      <c r="E59" s="27">
        <v>4</v>
      </c>
      <c r="F59" s="27">
        <v>2</v>
      </c>
      <c r="G59" s="27">
        <v>5</v>
      </c>
      <c r="H59" s="27">
        <v>0</v>
      </c>
      <c r="I59" s="27">
        <v>7</v>
      </c>
      <c r="J59" s="27">
        <v>10</v>
      </c>
      <c r="K59" s="27">
        <v>9</v>
      </c>
      <c r="L59" s="27">
        <v>8</v>
      </c>
      <c r="M59" s="27">
        <v>8</v>
      </c>
      <c r="N59" s="27">
        <v>10</v>
      </c>
      <c r="O59" s="27">
        <v>16</v>
      </c>
      <c r="P59" s="27">
        <f>0.659876+14.242912</f>
        <v>14.902788000000001</v>
      </c>
      <c r="Q59" s="27">
        <v>19.475618000000001</v>
      </c>
      <c r="R59" s="27">
        <v>18.475600620000002</v>
      </c>
      <c r="S59" s="27">
        <v>13.996665070000002</v>
      </c>
      <c r="T59" s="27">
        <v>14.287497730000002</v>
      </c>
      <c r="U59" s="27">
        <v>16.339418289999994</v>
      </c>
      <c r="V59" s="27">
        <v>16.372798470000003</v>
      </c>
      <c r="W59" s="27">
        <v>13.705</v>
      </c>
      <c r="X59" s="27">
        <v>10.431293289999999</v>
      </c>
      <c r="Y59" s="27">
        <v>35.270267550000064</v>
      </c>
      <c r="Z59" s="27">
        <v>14.58197432</v>
      </c>
      <c r="AA59" s="27">
        <v>11</v>
      </c>
      <c r="AB59" s="27">
        <v>22</v>
      </c>
      <c r="AC59" s="27">
        <v>18</v>
      </c>
    </row>
    <row r="60" spans="1:30" ht="15.75" x14ac:dyDescent="0.25">
      <c r="A60" s="26" t="s">
        <v>53</v>
      </c>
      <c r="B60" s="26" t="s">
        <v>49</v>
      </c>
      <c r="C60" s="27" t="s">
        <v>3</v>
      </c>
      <c r="D60" s="27">
        <v>0</v>
      </c>
      <c r="E60" s="27">
        <v>0</v>
      </c>
      <c r="F60" s="27">
        <v>0</v>
      </c>
      <c r="G60" s="27">
        <v>0</v>
      </c>
      <c r="H60" s="27">
        <v>1</v>
      </c>
      <c r="I60" s="27">
        <v>0</v>
      </c>
      <c r="J60" s="27">
        <v>0</v>
      </c>
      <c r="K60" s="27">
        <v>0</v>
      </c>
      <c r="L60" s="27">
        <v>5</v>
      </c>
      <c r="M60" s="27">
        <v>3</v>
      </c>
      <c r="N60" s="27">
        <v>2</v>
      </c>
      <c r="O60" s="27">
        <v>0</v>
      </c>
      <c r="P60" s="27">
        <v>0.31309225000000002</v>
      </c>
      <c r="Q60" s="27">
        <v>0.52775000000000005</v>
      </c>
      <c r="R60" s="27">
        <v>0.25815246999999997</v>
      </c>
      <c r="S60" s="27">
        <v>0.52</v>
      </c>
      <c r="T60" s="27">
        <v>0.32896302999999988</v>
      </c>
      <c r="U60" s="27">
        <v>0.5009016300000001</v>
      </c>
      <c r="V60" s="27">
        <v>0.72501635999999969</v>
      </c>
      <c r="W60" s="27">
        <v>0.8462917499999999</v>
      </c>
      <c r="X60" s="27">
        <v>1.44772952</v>
      </c>
      <c r="Y60" s="27">
        <v>2.00157242</v>
      </c>
      <c r="Z60" s="27">
        <v>3.0872709399999994</v>
      </c>
      <c r="AA60" s="27">
        <v>4</v>
      </c>
      <c r="AB60" s="27">
        <v>3</v>
      </c>
      <c r="AC60" s="27">
        <v>0.26265011000000005</v>
      </c>
    </row>
    <row r="61" spans="1:30" ht="15.75" x14ac:dyDescent="0.25">
      <c r="A61" s="26" t="s">
        <v>54</v>
      </c>
      <c r="B61" s="26" t="s">
        <v>50</v>
      </c>
      <c r="C61" s="27" t="s">
        <v>3</v>
      </c>
      <c r="D61" s="27">
        <f t="shared" ref="D61:Q61" si="25">SUM(D62:D65)</f>
        <v>37</v>
      </c>
      <c r="E61" s="27">
        <f t="shared" si="25"/>
        <v>35</v>
      </c>
      <c r="F61" s="27">
        <f t="shared" si="25"/>
        <v>25</v>
      </c>
      <c r="G61" s="27">
        <f t="shared" si="25"/>
        <v>14</v>
      </c>
      <c r="H61" s="27">
        <f t="shared" si="25"/>
        <v>7</v>
      </c>
      <c r="I61" s="27">
        <f t="shared" si="25"/>
        <v>32</v>
      </c>
      <c r="J61" s="27">
        <f t="shared" si="25"/>
        <v>39</v>
      </c>
      <c r="K61" s="27">
        <f t="shared" si="25"/>
        <v>38</v>
      </c>
      <c r="L61" s="27">
        <f t="shared" si="25"/>
        <v>32</v>
      </c>
      <c r="M61" s="27">
        <f t="shared" si="25"/>
        <v>56</v>
      </c>
      <c r="N61" s="27">
        <f t="shared" si="25"/>
        <v>44</v>
      </c>
      <c r="O61" s="27">
        <f t="shared" si="25"/>
        <v>41</v>
      </c>
      <c r="P61" s="27">
        <f t="shared" si="25"/>
        <v>33.776110600000003</v>
      </c>
      <c r="Q61" s="27">
        <f t="shared" si="25"/>
        <v>29.385900000000003</v>
      </c>
      <c r="R61" s="27">
        <f t="shared" ref="R61:Z61" si="26">SUM(R62:R65)</f>
        <v>27.070073359999999</v>
      </c>
      <c r="S61" s="27">
        <f t="shared" si="26"/>
        <v>27.099266949999997</v>
      </c>
      <c r="T61" s="27">
        <f t="shared" si="26"/>
        <v>24.579376960000001</v>
      </c>
      <c r="U61" s="27">
        <f t="shared" si="26"/>
        <v>29.17428034000001</v>
      </c>
      <c r="V61" s="27">
        <f t="shared" si="26"/>
        <v>27.790929149999997</v>
      </c>
      <c r="W61" s="27">
        <f t="shared" si="26"/>
        <v>27.778610630000006</v>
      </c>
      <c r="X61" s="27">
        <f t="shared" si="26"/>
        <v>25.332201359999996</v>
      </c>
      <c r="Y61" s="27">
        <f t="shared" si="26"/>
        <v>30.771565170000002</v>
      </c>
      <c r="Z61" s="27">
        <f t="shared" si="26"/>
        <v>30.294519360000006</v>
      </c>
      <c r="AA61" s="27">
        <v>27</v>
      </c>
      <c r="AB61" s="27">
        <v>28</v>
      </c>
      <c r="AC61" s="27">
        <v>25</v>
      </c>
    </row>
    <row r="62" spans="1:30" ht="15.75" x14ac:dyDescent="0.25">
      <c r="A62" s="26" t="s">
        <v>59</v>
      </c>
      <c r="B62" s="26" t="s">
        <v>66</v>
      </c>
      <c r="C62" s="27" t="s">
        <v>3</v>
      </c>
      <c r="D62" s="27">
        <v>30</v>
      </c>
      <c r="E62" s="27">
        <v>30</v>
      </c>
      <c r="F62" s="27">
        <v>20</v>
      </c>
      <c r="G62" s="27">
        <v>14</v>
      </c>
      <c r="H62" s="27">
        <v>7</v>
      </c>
      <c r="I62" s="27">
        <v>23</v>
      </c>
      <c r="J62" s="27">
        <v>29</v>
      </c>
      <c r="K62" s="27">
        <v>21</v>
      </c>
      <c r="L62" s="27">
        <v>26</v>
      </c>
      <c r="M62" s="27">
        <v>16</v>
      </c>
      <c r="N62" s="27">
        <v>31</v>
      </c>
      <c r="O62" s="27">
        <v>28</v>
      </c>
      <c r="P62" s="27">
        <v>24.784682</v>
      </c>
      <c r="Q62" s="27">
        <v>19.186900000000001</v>
      </c>
      <c r="R62" s="27">
        <v>17.175103649999997</v>
      </c>
      <c r="S62" s="27">
        <v>15.816266949999999</v>
      </c>
      <c r="T62" s="27">
        <v>13.530884210000002</v>
      </c>
      <c r="U62" s="27">
        <v>18.180949590000004</v>
      </c>
      <c r="V62" s="27">
        <v>17.604766700000003</v>
      </c>
      <c r="W62" s="27">
        <v>17.713944920000007</v>
      </c>
      <c r="X62" s="27">
        <v>14.532024030000001</v>
      </c>
      <c r="Y62" s="27">
        <v>19.406645129999994</v>
      </c>
      <c r="Z62" s="27">
        <v>18.738525619999997</v>
      </c>
      <c r="AA62" s="27">
        <v>16</v>
      </c>
      <c r="AB62" s="27">
        <v>17</v>
      </c>
      <c r="AC62" s="27">
        <v>18</v>
      </c>
    </row>
    <row r="63" spans="1:30" ht="15.75" x14ac:dyDescent="0.25">
      <c r="A63" s="26" t="s">
        <v>60</v>
      </c>
      <c r="B63" s="26" t="s">
        <v>67</v>
      </c>
      <c r="C63" s="27" t="s">
        <v>3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7</v>
      </c>
      <c r="J63" s="27">
        <v>8</v>
      </c>
      <c r="K63" s="27">
        <v>5</v>
      </c>
      <c r="L63" s="27">
        <v>0</v>
      </c>
      <c r="M63" s="27">
        <v>11</v>
      </c>
      <c r="N63" s="27">
        <v>10</v>
      </c>
      <c r="O63" s="27">
        <v>10</v>
      </c>
      <c r="P63" s="27">
        <v>6.5943800000000001</v>
      </c>
      <c r="Q63" s="27">
        <v>6.87</v>
      </c>
      <c r="R63" s="27">
        <v>5.6601495899999996</v>
      </c>
      <c r="S63" s="27">
        <v>6.34</v>
      </c>
      <c r="T63" s="27">
        <v>6.6541922399999995</v>
      </c>
      <c r="U63" s="27">
        <v>6.5270066500000032</v>
      </c>
      <c r="V63" s="27">
        <v>6.0134379499999913</v>
      </c>
      <c r="W63" s="27">
        <v>5.88</v>
      </c>
      <c r="X63" s="27">
        <v>6.222023449999992</v>
      </c>
      <c r="Y63" s="27">
        <v>5.4009467199999985</v>
      </c>
      <c r="Z63" s="27">
        <v>5.6736447900000053</v>
      </c>
      <c r="AA63" s="27">
        <v>6</v>
      </c>
      <c r="AB63" s="27">
        <v>5</v>
      </c>
      <c r="AC63" s="27">
        <v>4</v>
      </c>
    </row>
    <row r="64" spans="1:30" ht="15.75" x14ac:dyDescent="0.25">
      <c r="A64" s="26" t="s">
        <v>61</v>
      </c>
      <c r="B64" s="26" t="s">
        <v>68</v>
      </c>
      <c r="C64" s="27" t="s">
        <v>3</v>
      </c>
      <c r="D64" s="27">
        <v>7</v>
      </c>
      <c r="E64" s="27">
        <v>5</v>
      </c>
      <c r="F64" s="27">
        <v>5</v>
      </c>
      <c r="G64" s="27">
        <v>0</v>
      </c>
      <c r="H64" s="27">
        <v>0</v>
      </c>
      <c r="I64" s="27">
        <v>2</v>
      </c>
      <c r="J64" s="27">
        <v>2</v>
      </c>
      <c r="K64" s="27">
        <v>11</v>
      </c>
      <c r="L64" s="27">
        <v>6</v>
      </c>
      <c r="M64" s="27">
        <v>29</v>
      </c>
      <c r="N64" s="27">
        <v>3</v>
      </c>
      <c r="O64" s="27">
        <v>3</v>
      </c>
      <c r="P64" s="27">
        <v>2.0708057599999998</v>
      </c>
      <c r="Q64" s="27">
        <v>2.9119999999999999</v>
      </c>
      <c r="R64" s="27">
        <v>3.8478674400000004</v>
      </c>
      <c r="S64" s="27">
        <v>4.6100000000000003</v>
      </c>
      <c r="T64" s="27">
        <v>4.0148681699999997</v>
      </c>
      <c r="U64" s="27">
        <v>4.0729630700000001</v>
      </c>
      <c r="V64" s="27">
        <v>3.9217390900000026</v>
      </c>
      <c r="W64" s="27">
        <v>3.95</v>
      </c>
      <c r="X64" s="27">
        <v>4.4714140500000026</v>
      </c>
      <c r="Y64" s="27">
        <v>5.8572334900000085</v>
      </c>
      <c r="Z64" s="27">
        <v>5.6823782700000036</v>
      </c>
      <c r="AA64" s="27">
        <v>5</v>
      </c>
      <c r="AB64" s="27">
        <v>6</v>
      </c>
      <c r="AC64" s="27">
        <v>6</v>
      </c>
    </row>
    <row r="65" spans="1:29" ht="15.75" x14ac:dyDescent="0.25">
      <c r="A65" s="26" t="s">
        <v>62</v>
      </c>
      <c r="B65" s="26" t="s">
        <v>69</v>
      </c>
      <c r="C65" s="27" t="s">
        <v>3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1</v>
      </c>
      <c r="L65" s="27">
        <v>0</v>
      </c>
      <c r="M65" s="27">
        <v>0</v>
      </c>
      <c r="N65" s="27">
        <v>0</v>
      </c>
      <c r="O65" s="27">
        <v>0</v>
      </c>
      <c r="P65" s="27">
        <v>0.32624283999999998</v>
      </c>
      <c r="Q65" s="27">
        <v>0.41699999999999998</v>
      </c>
      <c r="R65" s="27">
        <v>0.38695267999999999</v>
      </c>
      <c r="S65" s="27">
        <v>0.33300000000000002</v>
      </c>
      <c r="T65" s="27">
        <v>0.37943234000000003</v>
      </c>
      <c r="U65" s="27">
        <v>0.39336102999999994</v>
      </c>
      <c r="V65" s="27">
        <v>0.25098541000000002</v>
      </c>
      <c r="W65" s="27">
        <v>0.23466571</v>
      </c>
      <c r="X65" s="27">
        <v>0.10673982999999999</v>
      </c>
      <c r="Y65" s="27">
        <v>0.10673982999999999</v>
      </c>
      <c r="Z65" s="27">
        <v>0.19997067999999998</v>
      </c>
      <c r="AA65" s="27">
        <v>0</v>
      </c>
      <c r="AB65" s="27">
        <v>0</v>
      </c>
      <c r="AC65" s="27">
        <v>3.6529310000000002E-2</v>
      </c>
    </row>
    <row r="66" spans="1:29" ht="15.75" x14ac:dyDescent="0.25">
      <c r="A66" s="26" t="s">
        <v>55</v>
      </c>
      <c r="B66" s="26" t="s">
        <v>51</v>
      </c>
      <c r="C66" s="27" t="s">
        <v>3</v>
      </c>
      <c r="D66" s="27">
        <v>2</v>
      </c>
      <c r="E66" s="27">
        <v>2</v>
      </c>
      <c r="F66" s="27">
        <v>2</v>
      </c>
      <c r="G66" s="27">
        <v>0</v>
      </c>
      <c r="H66" s="27">
        <v>3</v>
      </c>
      <c r="I66" s="27">
        <v>0</v>
      </c>
      <c r="J66" s="27">
        <v>1</v>
      </c>
      <c r="K66" s="27">
        <v>1</v>
      </c>
      <c r="L66" s="27">
        <v>1</v>
      </c>
      <c r="M66" s="27">
        <v>1</v>
      </c>
      <c r="N66" s="27">
        <v>1</v>
      </c>
      <c r="O66" s="27">
        <v>1</v>
      </c>
      <c r="P66" s="27">
        <v>0.53596087000000003</v>
      </c>
      <c r="Q66" s="27">
        <v>0.54900000000000004</v>
      </c>
      <c r="R66" s="27">
        <v>0.60142581000000006</v>
      </c>
      <c r="S66" s="27">
        <v>0.46100000000000002</v>
      </c>
      <c r="T66" s="27">
        <v>0.52791104999999994</v>
      </c>
      <c r="U66" s="27">
        <v>0.47987254999999995</v>
      </c>
      <c r="V66" s="27">
        <v>0.47398101000000004</v>
      </c>
      <c r="W66" s="27">
        <v>0.40568346999999971</v>
      </c>
      <c r="X66" s="27">
        <v>0.32122379999999984</v>
      </c>
      <c r="Y66" s="27">
        <v>0.32122379999999984</v>
      </c>
      <c r="Z66" s="27">
        <v>0.35348246000000033</v>
      </c>
      <c r="AA66" s="27">
        <v>0</v>
      </c>
      <c r="AB66" s="27">
        <v>0</v>
      </c>
      <c r="AC66" s="27">
        <v>6.3032740000000004E-2</v>
      </c>
    </row>
    <row r="67" spans="1:29" x14ac:dyDescent="0.2">
      <c r="Z67" s="14"/>
      <c r="AA67" s="14"/>
      <c r="AB67" s="14"/>
      <c r="AC67" s="14"/>
    </row>
    <row r="68" spans="1:29" ht="15.75" x14ac:dyDescent="0.2">
      <c r="B68" s="11" t="s">
        <v>75</v>
      </c>
      <c r="Z68" s="14"/>
      <c r="AA68" s="14"/>
      <c r="AB68" s="14"/>
      <c r="AC68" s="14"/>
    </row>
  </sheetData>
  <mergeCells count="2">
    <mergeCell ref="F4:I4"/>
    <mergeCell ref="C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B69"/>
  <sheetViews>
    <sheetView showGridLines="0" tabSelected="1" topLeftCell="A3" zoomScale="69" zoomScaleNormal="69" workbookViewId="0">
      <pane xSplit="2" topLeftCell="C1" activePane="topRight" state="frozen"/>
      <selection pane="topRight" activeCell="L96" sqref="L95:M96"/>
    </sheetView>
  </sheetViews>
  <sheetFormatPr baseColWidth="10" defaultRowHeight="12.75" x14ac:dyDescent="0.2"/>
  <cols>
    <col min="1" max="1" width="23.28515625" customWidth="1"/>
    <col min="2" max="2" width="75.28515625" customWidth="1"/>
    <col min="3" max="3" width="14.28515625" customWidth="1"/>
    <col min="4" max="5" width="12.140625" customWidth="1"/>
    <col min="6" max="6" width="13.7109375" customWidth="1"/>
    <col min="7" max="7" width="12.140625" customWidth="1"/>
    <col min="8" max="17" width="13.7109375" customWidth="1"/>
    <col min="18" max="18" width="15.42578125" customWidth="1"/>
    <col min="19" max="19" width="12.42578125" customWidth="1"/>
    <col min="20" max="20" width="14.7109375" bestFit="1" customWidth="1"/>
    <col min="21" max="21" width="14.7109375" style="7" bestFit="1" customWidth="1"/>
    <col min="22" max="22" width="14.7109375" bestFit="1" customWidth="1"/>
    <col min="23" max="25" width="14.140625" bestFit="1" customWidth="1"/>
    <col min="26" max="27" width="14.7109375" bestFit="1" customWidth="1"/>
    <col min="28" max="28" width="13.140625" bestFit="1" customWidth="1"/>
  </cols>
  <sheetData>
    <row r="1" spans="1:28" x14ac:dyDescent="0.2">
      <c r="A1" s="3"/>
      <c r="B1" s="4"/>
      <c r="C1" s="2"/>
      <c r="D1" s="2"/>
      <c r="E1" s="2"/>
      <c r="F1" s="2"/>
      <c r="G1" s="2"/>
      <c r="H1" s="1"/>
      <c r="I1" s="1"/>
    </row>
    <row r="2" spans="1:28" x14ac:dyDescent="0.2">
      <c r="A2" s="3"/>
      <c r="B2" s="4"/>
      <c r="C2" s="2"/>
      <c r="D2" s="2"/>
      <c r="E2" s="2"/>
      <c r="F2" s="2"/>
      <c r="G2" s="2"/>
      <c r="H2" s="1"/>
      <c r="I2" s="1"/>
    </row>
    <row r="3" spans="1:28" x14ac:dyDescent="0.2">
      <c r="A3" s="3"/>
      <c r="B3" s="4"/>
      <c r="C3" s="2"/>
      <c r="D3" s="2"/>
      <c r="E3" s="2"/>
      <c r="F3" s="2"/>
      <c r="G3" s="2"/>
      <c r="H3" s="1"/>
      <c r="I3" s="1"/>
    </row>
    <row r="4" spans="1:28" x14ac:dyDescent="0.2">
      <c r="A4" s="3"/>
      <c r="B4" s="4"/>
      <c r="C4" s="2"/>
      <c r="D4" s="2"/>
      <c r="E4" s="2"/>
      <c r="F4" s="2"/>
      <c r="G4" s="2"/>
      <c r="H4" s="1"/>
      <c r="I4" s="1"/>
    </row>
    <row r="5" spans="1:28" ht="36" x14ac:dyDescent="0.2">
      <c r="A5" s="3"/>
      <c r="B5" s="4"/>
      <c r="C5" s="34"/>
      <c r="D5" s="34"/>
      <c r="E5" s="34"/>
      <c r="F5" s="34"/>
      <c r="G5" s="34"/>
      <c r="H5" s="34"/>
      <c r="I5" s="34"/>
      <c r="J5" s="34"/>
      <c r="K5" s="34"/>
      <c r="L5" s="6"/>
      <c r="M5" s="6"/>
    </row>
    <row r="6" spans="1:28" x14ac:dyDescent="0.2">
      <c r="A6" s="3"/>
      <c r="B6" s="4"/>
      <c r="C6" s="2"/>
      <c r="D6" s="2"/>
      <c r="E6" s="2"/>
      <c r="F6" s="2"/>
      <c r="G6" s="2"/>
      <c r="H6" s="1"/>
      <c r="I6" s="1"/>
    </row>
    <row r="7" spans="1:28" ht="23.25" x14ac:dyDescent="0.2">
      <c r="A7" s="3"/>
      <c r="B7" s="4"/>
      <c r="C7" s="2"/>
      <c r="D7" s="2"/>
      <c r="E7" s="33"/>
      <c r="F7" s="33"/>
      <c r="G7" s="33"/>
      <c r="H7" s="33"/>
      <c r="I7" s="33"/>
    </row>
    <row r="8" spans="1:28" x14ac:dyDescent="0.2">
      <c r="A8" s="3"/>
      <c r="B8" s="4"/>
      <c r="C8" s="2"/>
      <c r="D8" s="2"/>
      <c r="E8" s="2"/>
      <c r="F8" s="2"/>
      <c r="G8" s="2"/>
      <c r="H8" s="1"/>
      <c r="I8" s="1"/>
    </row>
    <row r="9" spans="1:28" x14ac:dyDescent="0.2">
      <c r="A9" s="3"/>
      <c r="B9" s="4"/>
      <c r="C9" s="2"/>
      <c r="D9" s="2"/>
      <c r="E9" s="2"/>
      <c r="F9" s="2"/>
      <c r="G9" s="2"/>
      <c r="H9" s="1"/>
      <c r="I9" s="1"/>
    </row>
    <row r="10" spans="1:28" ht="18" customHeight="1" x14ac:dyDescent="0.25">
      <c r="A10" s="19"/>
      <c r="B10" s="19" t="s">
        <v>107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ht="18.75" x14ac:dyDescent="0.3">
      <c r="A11" s="20" t="s">
        <v>77</v>
      </c>
      <c r="B11" s="21" t="s">
        <v>78</v>
      </c>
      <c r="C11" s="22">
        <v>2000</v>
      </c>
      <c r="D11" s="22">
        <v>2001</v>
      </c>
      <c r="E11" s="22">
        <v>2002</v>
      </c>
      <c r="F11" s="22">
        <v>2003</v>
      </c>
      <c r="G11" s="22">
        <v>2004</v>
      </c>
      <c r="H11" s="22">
        <v>2005</v>
      </c>
      <c r="I11" s="22">
        <v>2006</v>
      </c>
      <c r="J11" s="22">
        <v>2007</v>
      </c>
      <c r="K11" s="22">
        <v>2008</v>
      </c>
      <c r="L11" s="22">
        <v>2009</v>
      </c>
      <c r="M11" s="22">
        <v>2010</v>
      </c>
      <c r="N11" s="22">
        <v>2011</v>
      </c>
      <c r="O11" s="22">
        <v>2012</v>
      </c>
      <c r="P11" s="22">
        <v>2013</v>
      </c>
      <c r="Q11" s="22">
        <v>2014</v>
      </c>
      <c r="R11" s="22">
        <v>2015</v>
      </c>
      <c r="S11" s="22">
        <v>2016</v>
      </c>
      <c r="T11" s="22">
        <v>2017</v>
      </c>
      <c r="U11" s="22">
        <v>2018</v>
      </c>
      <c r="V11" s="22">
        <v>2019</v>
      </c>
      <c r="W11" s="22">
        <v>2020</v>
      </c>
      <c r="X11" s="22">
        <v>2021</v>
      </c>
      <c r="Y11" s="22">
        <v>2022</v>
      </c>
      <c r="Z11" s="22">
        <v>2023</v>
      </c>
      <c r="AA11" s="22">
        <v>2024</v>
      </c>
      <c r="AB11" s="36">
        <v>2025</v>
      </c>
    </row>
    <row r="12" spans="1:28" ht="17.25" x14ac:dyDescent="0.3">
      <c r="A12" s="23">
        <v>1</v>
      </c>
      <c r="B12" s="24" t="s">
        <v>9</v>
      </c>
      <c r="C12" s="25">
        <v>226</v>
      </c>
      <c r="D12" s="25">
        <v>187</v>
      </c>
      <c r="E12" s="25">
        <v>51</v>
      </c>
      <c r="F12" s="25">
        <v>116</v>
      </c>
      <c r="G12" s="25">
        <v>281</v>
      </c>
      <c r="H12" s="25">
        <v>554</v>
      </c>
      <c r="I12" s="25">
        <v>663</v>
      </c>
      <c r="J12" s="25">
        <v>833</v>
      </c>
      <c r="K12" s="25">
        <v>952</v>
      </c>
      <c r="L12" s="25">
        <f>SUM(L13:L14)</f>
        <v>679</v>
      </c>
      <c r="M12" s="25">
        <v>832</v>
      </c>
      <c r="N12" s="25">
        <v>1976</v>
      </c>
      <c r="O12" s="25">
        <f>O13+O14</f>
        <v>1661.96271</v>
      </c>
      <c r="P12" s="25">
        <v>2003</v>
      </c>
      <c r="Q12" s="25">
        <f t="shared" ref="Q12:Y12" si="0">SUM(Q13:Q14)</f>
        <v>1339.6327900000001</v>
      </c>
      <c r="R12" s="25">
        <f t="shared" si="0"/>
        <v>1531.6086200000002</v>
      </c>
      <c r="S12" s="25">
        <f t="shared" si="0"/>
        <v>1443.90164</v>
      </c>
      <c r="T12" s="25">
        <f t="shared" si="0"/>
        <v>1427.4234700000002</v>
      </c>
      <c r="U12" s="25">
        <f t="shared" si="0"/>
        <v>1002.6670600000002</v>
      </c>
      <c r="V12" s="25">
        <f t="shared" si="0"/>
        <v>1254.1065400000002</v>
      </c>
      <c r="W12" s="25">
        <f t="shared" si="0"/>
        <v>1983.0783200000005</v>
      </c>
      <c r="X12" s="25">
        <f t="shared" si="0"/>
        <v>2144</v>
      </c>
      <c r="Y12" s="25">
        <f t="shared" si="0"/>
        <v>3074.3533899999993</v>
      </c>
      <c r="Z12" s="25">
        <v>2628</v>
      </c>
      <c r="AA12" s="25">
        <v>3166</v>
      </c>
      <c r="AB12" s="25">
        <f>SUM(AB13:AB14)</f>
        <v>3597.8758899999998</v>
      </c>
    </row>
    <row r="13" spans="1:28" ht="15.75" x14ac:dyDescent="0.25">
      <c r="A13" s="26" t="s">
        <v>12</v>
      </c>
      <c r="B13" s="26" t="s">
        <v>70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0.23013999999999998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</row>
    <row r="14" spans="1:28" ht="15.75" x14ac:dyDescent="0.25">
      <c r="A14" s="26" t="s">
        <v>13</v>
      </c>
      <c r="B14" s="26" t="s">
        <v>71</v>
      </c>
      <c r="C14" s="27">
        <f t="shared" ref="C14:R14" si="1">SUM(C15:C16)</f>
        <v>226</v>
      </c>
      <c r="D14" s="27">
        <f t="shared" si="1"/>
        <v>187</v>
      </c>
      <c r="E14" s="27">
        <f t="shared" si="1"/>
        <v>51</v>
      </c>
      <c r="F14" s="27">
        <f t="shared" si="1"/>
        <v>116</v>
      </c>
      <c r="G14" s="27">
        <f t="shared" si="1"/>
        <v>281</v>
      </c>
      <c r="H14" s="27">
        <f t="shared" si="1"/>
        <v>554</v>
      </c>
      <c r="I14" s="27">
        <f t="shared" si="1"/>
        <v>663</v>
      </c>
      <c r="J14" s="27">
        <f t="shared" si="1"/>
        <v>833</v>
      </c>
      <c r="K14" s="27">
        <f t="shared" si="1"/>
        <v>952</v>
      </c>
      <c r="L14" s="27">
        <f t="shared" si="1"/>
        <v>679</v>
      </c>
      <c r="M14" s="27">
        <f t="shared" si="1"/>
        <v>832</v>
      </c>
      <c r="N14" s="27">
        <f t="shared" si="1"/>
        <v>1976</v>
      </c>
      <c r="O14" s="27">
        <f t="shared" si="1"/>
        <v>1661.96271</v>
      </c>
      <c r="P14" s="27">
        <f t="shared" si="1"/>
        <v>2003.4469999999999</v>
      </c>
      <c r="Q14" s="27">
        <f t="shared" si="1"/>
        <v>1339.6327900000001</v>
      </c>
      <c r="R14" s="27">
        <f t="shared" si="1"/>
        <v>1531.3784800000003</v>
      </c>
      <c r="S14" s="27">
        <v>1443.90164</v>
      </c>
      <c r="T14" s="27">
        <f t="shared" ref="T14:Y14" si="2">SUM(T15:T16)</f>
        <v>1427.4234700000002</v>
      </c>
      <c r="U14" s="27">
        <f t="shared" si="2"/>
        <v>1002.6670600000002</v>
      </c>
      <c r="V14" s="27">
        <f t="shared" si="2"/>
        <v>1254.1065400000002</v>
      </c>
      <c r="W14" s="27">
        <f t="shared" si="2"/>
        <v>1983.0783200000005</v>
      </c>
      <c r="X14" s="27">
        <f t="shared" si="2"/>
        <v>2144</v>
      </c>
      <c r="Y14" s="27">
        <f t="shared" si="2"/>
        <v>3074.3533899999993</v>
      </c>
      <c r="Z14" s="27">
        <v>2628</v>
      </c>
      <c r="AA14" s="27">
        <f>SUM(AA15:AA16)</f>
        <v>3166</v>
      </c>
      <c r="AB14" s="27">
        <f>SUM(AB15:AB16)</f>
        <v>3597.8758899999998</v>
      </c>
    </row>
    <row r="15" spans="1:28" ht="15.75" x14ac:dyDescent="0.25">
      <c r="A15" s="28" t="s">
        <v>72</v>
      </c>
      <c r="B15" s="26" t="s">
        <v>23</v>
      </c>
      <c r="C15" s="27">
        <v>57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7.0451999999999995</v>
      </c>
      <c r="X15" s="27">
        <v>0</v>
      </c>
      <c r="Y15" s="27">
        <v>0</v>
      </c>
      <c r="Z15" s="27">
        <v>0</v>
      </c>
      <c r="AA15" s="27">
        <v>8</v>
      </c>
      <c r="AB15" s="27">
        <v>6.1670999999999996</v>
      </c>
    </row>
    <row r="16" spans="1:28" ht="15.75" x14ac:dyDescent="0.25">
      <c r="A16" s="26" t="s">
        <v>73</v>
      </c>
      <c r="B16" s="26" t="s">
        <v>24</v>
      </c>
      <c r="C16" s="27">
        <v>169</v>
      </c>
      <c r="D16" s="27">
        <v>187</v>
      </c>
      <c r="E16" s="27">
        <v>50</v>
      </c>
      <c r="F16" s="27">
        <v>116</v>
      </c>
      <c r="G16" s="27">
        <v>281</v>
      </c>
      <c r="H16" s="27">
        <v>554</v>
      </c>
      <c r="I16" s="27">
        <v>663</v>
      </c>
      <c r="J16" s="27">
        <v>833</v>
      </c>
      <c r="K16" s="27">
        <v>952</v>
      </c>
      <c r="L16" s="27">
        <v>679</v>
      </c>
      <c r="M16" s="27">
        <v>832</v>
      </c>
      <c r="N16" s="27">
        <v>1976</v>
      </c>
      <c r="O16" s="27">
        <v>1661.96271</v>
      </c>
      <c r="P16" s="27">
        <v>2003.4469999999999</v>
      </c>
      <c r="Q16" s="27">
        <v>1339.6327900000001</v>
      </c>
      <c r="R16" s="27">
        <v>1531.3784800000003</v>
      </c>
      <c r="S16" s="27">
        <v>1443.90164</v>
      </c>
      <c r="T16" s="27">
        <v>1427.4234700000002</v>
      </c>
      <c r="U16" s="27">
        <v>1002.6670600000002</v>
      </c>
      <c r="V16" s="27">
        <v>1254.1065400000002</v>
      </c>
      <c r="W16" s="27">
        <v>1976.0331200000005</v>
      </c>
      <c r="X16" s="27">
        <v>2144</v>
      </c>
      <c r="Y16" s="27">
        <v>3074.3533899999993</v>
      </c>
      <c r="Z16" s="27">
        <v>2628</v>
      </c>
      <c r="AA16" s="27">
        <v>3158</v>
      </c>
      <c r="AB16" s="27">
        <v>3591.7087899999997</v>
      </c>
    </row>
    <row r="17" spans="1:28" ht="15.75" x14ac:dyDescent="0.25">
      <c r="A17" s="26" t="s">
        <v>5</v>
      </c>
      <c r="B17" s="26" t="s">
        <v>80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833</v>
      </c>
      <c r="K17" s="27">
        <v>952</v>
      </c>
      <c r="L17" s="27">
        <v>679</v>
      </c>
      <c r="M17" s="27">
        <v>832</v>
      </c>
      <c r="N17" s="27">
        <v>1976</v>
      </c>
      <c r="O17" s="27">
        <v>1662</v>
      </c>
      <c r="P17" s="27">
        <v>2003</v>
      </c>
      <c r="Q17" s="27">
        <v>1339.6327900000001</v>
      </c>
      <c r="R17" s="27">
        <v>1524.2723600000004</v>
      </c>
      <c r="S17" s="27">
        <v>1443.90164</v>
      </c>
      <c r="T17" s="27">
        <v>1427.4234700000002</v>
      </c>
      <c r="U17" s="27">
        <v>1002.6670600000002</v>
      </c>
      <c r="V17" s="27">
        <v>1254.1065400000002</v>
      </c>
      <c r="W17" s="27">
        <v>1945.3610500000004</v>
      </c>
      <c r="X17" s="27">
        <v>2144</v>
      </c>
      <c r="Y17" s="27">
        <v>3074.3533899999993</v>
      </c>
      <c r="Z17" s="27">
        <v>2628</v>
      </c>
      <c r="AA17" s="27">
        <v>3158</v>
      </c>
      <c r="AB17" s="27">
        <v>3591.7087899999997</v>
      </c>
    </row>
    <row r="18" spans="1:28" ht="17.25" x14ac:dyDescent="0.3">
      <c r="A18" s="23">
        <v>2</v>
      </c>
      <c r="B18" s="24" t="s">
        <v>81</v>
      </c>
      <c r="C18" s="25">
        <v>151</v>
      </c>
      <c r="D18" s="25">
        <v>161</v>
      </c>
      <c r="E18" s="25">
        <v>135</v>
      </c>
      <c r="F18" s="25">
        <v>68</v>
      </c>
      <c r="G18" s="25">
        <v>107</v>
      </c>
      <c r="H18" s="25">
        <v>108</v>
      </c>
      <c r="I18" s="25">
        <v>116</v>
      </c>
      <c r="J18" s="25">
        <v>181</v>
      </c>
      <c r="K18" s="25">
        <v>287</v>
      </c>
      <c r="L18" s="25">
        <v>402</v>
      </c>
      <c r="M18" s="25">
        <v>449</v>
      </c>
      <c r="N18" s="25">
        <v>449</v>
      </c>
      <c r="O18" s="25">
        <v>672.99018999999998</v>
      </c>
      <c r="P18" s="25">
        <v>734.34</v>
      </c>
      <c r="Q18" s="25">
        <v>846.95767000000001</v>
      </c>
      <c r="R18" s="25">
        <v>805.89350000000002</v>
      </c>
      <c r="S18" s="25">
        <v>1142.3933500000003</v>
      </c>
      <c r="T18" s="25">
        <v>1136.3392200000001</v>
      </c>
      <c r="U18" s="25">
        <v>1128.3956600000001</v>
      </c>
      <c r="V18" s="25">
        <v>1259.62535</v>
      </c>
      <c r="W18" s="25">
        <v>1115.8244599999998</v>
      </c>
      <c r="X18" s="25">
        <v>1268</v>
      </c>
      <c r="Y18" s="25">
        <v>1521.9973000000009</v>
      </c>
      <c r="Z18" s="25">
        <v>1779</v>
      </c>
      <c r="AA18" s="25">
        <v>2036</v>
      </c>
      <c r="AB18" s="25">
        <v>2495.3318999999988</v>
      </c>
    </row>
    <row r="19" spans="1:28" ht="17.25" x14ac:dyDescent="0.3">
      <c r="A19" s="24" t="s">
        <v>7</v>
      </c>
      <c r="B19" s="24" t="s">
        <v>14</v>
      </c>
      <c r="C19" s="25">
        <f t="shared" ref="C19:AA19" si="3">SUM(C20:C21)</f>
        <v>0</v>
      </c>
      <c r="D19" s="25">
        <f t="shared" si="3"/>
        <v>93</v>
      </c>
      <c r="E19" s="25">
        <f t="shared" si="3"/>
        <v>0</v>
      </c>
      <c r="F19" s="25">
        <f t="shared" si="3"/>
        <v>41</v>
      </c>
      <c r="G19" s="25">
        <f t="shared" si="3"/>
        <v>136</v>
      </c>
      <c r="H19" s="25">
        <f t="shared" si="3"/>
        <v>95</v>
      </c>
      <c r="I19" s="25">
        <f t="shared" si="3"/>
        <v>2</v>
      </c>
      <c r="J19" s="25">
        <f t="shared" si="3"/>
        <v>3</v>
      </c>
      <c r="K19" s="25">
        <f t="shared" si="3"/>
        <v>0</v>
      </c>
      <c r="L19" s="25">
        <f t="shared" si="3"/>
        <v>11</v>
      </c>
      <c r="M19" s="25">
        <f t="shared" si="3"/>
        <v>1.1539999999999999</v>
      </c>
      <c r="N19" s="25">
        <f t="shared" si="3"/>
        <v>19.068000000000001</v>
      </c>
      <c r="O19" s="25">
        <f t="shared" si="3"/>
        <v>37.792000000000002</v>
      </c>
      <c r="P19" s="25">
        <f t="shared" si="3"/>
        <v>108.69199999999999</v>
      </c>
      <c r="Q19" s="25">
        <f t="shared" si="3"/>
        <v>131.63999999999999</v>
      </c>
      <c r="R19" s="25">
        <f t="shared" si="3"/>
        <v>39.622650000000007</v>
      </c>
      <c r="S19" s="25">
        <f t="shared" si="3"/>
        <v>86.229559999999992</v>
      </c>
      <c r="T19" s="25">
        <f t="shared" si="3"/>
        <v>101.39367</v>
      </c>
      <c r="U19" s="25">
        <f t="shared" si="3"/>
        <v>126.37386000000001</v>
      </c>
      <c r="V19" s="25">
        <f t="shared" si="3"/>
        <v>51.317840000000004</v>
      </c>
      <c r="W19" s="25">
        <f t="shared" si="3"/>
        <v>76.533029999999982</v>
      </c>
      <c r="X19" s="25">
        <f t="shared" si="3"/>
        <v>126.69074000000001</v>
      </c>
      <c r="Y19" s="25">
        <f t="shared" si="3"/>
        <v>142.48686000000001</v>
      </c>
      <c r="Z19" s="25">
        <v>79</v>
      </c>
      <c r="AA19" s="25">
        <f t="shared" si="3"/>
        <v>72</v>
      </c>
      <c r="AB19" s="25">
        <v>0</v>
      </c>
    </row>
    <row r="20" spans="1:28" ht="15.75" x14ac:dyDescent="0.25">
      <c r="A20" s="26" t="s">
        <v>19</v>
      </c>
      <c r="B20" s="26" t="s">
        <v>21</v>
      </c>
      <c r="C20" s="27">
        <v>0</v>
      </c>
      <c r="D20" s="27">
        <v>0</v>
      </c>
      <c r="E20" s="27">
        <v>0</v>
      </c>
      <c r="F20" s="27">
        <v>0</v>
      </c>
      <c r="G20" s="27">
        <v>77</v>
      </c>
      <c r="H20" s="27">
        <v>24</v>
      </c>
      <c r="I20" s="27">
        <v>2</v>
      </c>
      <c r="J20" s="27">
        <v>3</v>
      </c>
      <c r="K20" s="27">
        <v>0</v>
      </c>
      <c r="L20" s="27">
        <v>11</v>
      </c>
      <c r="M20" s="27">
        <v>1.1539999999999999</v>
      </c>
      <c r="N20" s="27">
        <v>19.068000000000001</v>
      </c>
      <c r="O20" s="27">
        <v>37.792000000000002</v>
      </c>
      <c r="P20" s="27">
        <v>19.645</v>
      </c>
      <c r="Q20" s="27">
        <v>46.64</v>
      </c>
      <c r="R20" s="27">
        <v>20.294</v>
      </c>
      <c r="S20" s="27">
        <v>56.183169999999997</v>
      </c>
      <c r="T20" s="27">
        <v>76.271540000000002</v>
      </c>
      <c r="U20" s="27">
        <v>76.241820000000004</v>
      </c>
      <c r="V20" s="27">
        <v>42.051650000000002</v>
      </c>
      <c r="W20" s="27">
        <v>66.233079999999987</v>
      </c>
      <c r="X20" s="27">
        <v>81.496189999999999</v>
      </c>
      <c r="Y20" s="27">
        <v>83.61281000000001</v>
      </c>
      <c r="Z20" s="27">
        <v>79</v>
      </c>
      <c r="AA20" s="27">
        <v>72</v>
      </c>
      <c r="AB20" s="27">
        <v>0</v>
      </c>
    </row>
    <row r="21" spans="1:28" ht="15.75" x14ac:dyDescent="0.25">
      <c r="A21" s="26" t="s">
        <v>20</v>
      </c>
      <c r="B21" s="26" t="s">
        <v>22</v>
      </c>
      <c r="C21" s="27">
        <v>0</v>
      </c>
      <c r="D21" s="27">
        <v>93</v>
      </c>
      <c r="E21" s="27">
        <v>0</v>
      </c>
      <c r="F21" s="27">
        <v>41</v>
      </c>
      <c r="G21" s="27">
        <v>59</v>
      </c>
      <c r="H21" s="27">
        <v>71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89.046999999999997</v>
      </c>
      <c r="Q21" s="27">
        <v>85</v>
      </c>
      <c r="R21" s="27">
        <v>19.328650000000003</v>
      </c>
      <c r="S21" s="27">
        <v>30.046389999999999</v>
      </c>
      <c r="T21" s="27">
        <v>25.122129999999999</v>
      </c>
      <c r="U21" s="27">
        <v>50.132040000000003</v>
      </c>
      <c r="V21" s="27">
        <v>9.2661899999999999</v>
      </c>
      <c r="W21" s="27">
        <v>10.299950000000001</v>
      </c>
      <c r="X21" s="27">
        <v>45.19455</v>
      </c>
      <c r="Y21" s="27">
        <v>58.874050000000004</v>
      </c>
      <c r="Z21" s="27">
        <v>0</v>
      </c>
      <c r="AA21" s="27">
        <v>0</v>
      </c>
      <c r="AB21" s="27">
        <v>0</v>
      </c>
    </row>
    <row r="22" spans="1:28" ht="17.25" x14ac:dyDescent="0.3">
      <c r="A22" s="23" t="s">
        <v>8</v>
      </c>
      <c r="B22" s="24" t="s">
        <v>15</v>
      </c>
      <c r="C22" s="25" t="s">
        <v>4</v>
      </c>
      <c r="D22" s="25" t="s">
        <v>4</v>
      </c>
      <c r="E22" s="25" t="s">
        <v>4</v>
      </c>
      <c r="F22" s="25" t="s">
        <v>4</v>
      </c>
      <c r="G22" s="25" t="s">
        <v>4</v>
      </c>
      <c r="H22" s="25" t="s">
        <v>4</v>
      </c>
      <c r="I22" s="25" t="s">
        <v>4</v>
      </c>
      <c r="J22" s="25" t="s">
        <v>4</v>
      </c>
      <c r="K22" s="25" t="s">
        <v>4</v>
      </c>
      <c r="L22" s="25" t="s">
        <v>4</v>
      </c>
      <c r="M22" s="25" t="s">
        <v>4</v>
      </c>
      <c r="N22" s="25" t="s">
        <v>4</v>
      </c>
      <c r="O22" s="25">
        <v>64</v>
      </c>
      <c r="P22" s="25">
        <v>93</v>
      </c>
      <c r="Q22" s="25">
        <v>62</v>
      </c>
      <c r="R22" s="25">
        <v>37.523710000000008</v>
      </c>
      <c r="S22" s="25">
        <v>81.888789999999986</v>
      </c>
      <c r="T22" s="25">
        <v>140.6514</v>
      </c>
      <c r="U22" s="25">
        <v>463.5073999999999</v>
      </c>
      <c r="V22" s="25">
        <v>491.00108</v>
      </c>
      <c r="W22" s="25">
        <v>550.55028000000004</v>
      </c>
      <c r="X22" s="25">
        <v>834.28252999999916</v>
      </c>
      <c r="Y22" s="25">
        <v>862.30175999999949</v>
      </c>
      <c r="Z22" s="25">
        <v>301</v>
      </c>
      <c r="AA22" s="25">
        <v>384</v>
      </c>
      <c r="AB22" s="25">
        <v>381.49711999999977</v>
      </c>
    </row>
    <row r="23" spans="1:28" ht="17.25" x14ac:dyDescent="0.3">
      <c r="A23" s="23">
        <v>5</v>
      </c>
      <c r="B23" s="24" t="s">
        <v>16</v>
      </c>
      <c r="C23" s="25">
        <f t="shared" ref="C23:W23" si="4">SUM(C24:C25)</f>
        <v>9300</v>
      </c>
      <c r="D23" s="25">
        <f t="shared" si="4"/>
        <v>8985</v>
      </c>
      <c r="E23" s="25">
        <f t="shared" si="4"/>
        <v>4200</v>
      </c>
      <c r="F23" s="25">
        <f t="shared" si="4"/>
        <v>3478</v>
      </c>
      <c r="G23" s="25">
        <f t="shared" si="4"/>
        <v>6589</v>
      </c>
      <c r="H23" s="25">
        <f t="shared" si="4"/>
        <v>8074</v>
      </c>
      <c r="I23" s="25">
        <f t="shared" si="4"/>
        <v>7931</v>
      </c>
      <c r="J23" s="25">
        <f t="shared" si="4"/>
        <v>9876</v>
      </c>
      <c r="K23" s="25">
        <f t="shared" si="4"/>
        <v>11754</v>
      </c>
      <c r="L23" s="25">
        <f t="shared" si="4"/>
        <v>10524</v>
      </c>
      <c r="M23" s="25">
        <f t="shared" si="4"/>
        <v>8737</v>
      </c>
      <c r="N23" s="25">
        <f t="shared" si="4"/>
        <v>9612</v>
      </c>
      <c r="O23" s="25">
        <f t="shared" si="4"/>
        <v>5266.8534899999995</v>
      </c>
      <c r="P23" s="25">
        <f t="shared" si="4"/>
        <v>5300.10923</v>
      </c>
      <c r="Q23" s="25">
        <f t="shared" si="4"/>
        <v>7233.948809999999</v>
      </c>
      <c r="R23" s="25">
        <f t="shared" si="4"/>
        <v>5137.8491799999974</v>
      </c>
      <c r="S23" s="25">
        <f t="shared" si="4"/>
        <v>2730.5173500000005</v>
      </c>
      <c r="T23" s="25">
        <f t="shared" si="4"/>
        <v>4801.8107399999999</v>
      </c>
      <c r="U23" s="25">
        <f t="shared" si="4"/>
        <v>4937.3715999999986</v>
      </c>
      <c r="V23" s="25">
        <f t="shared" si="4"/>
        <v>4357.9167499999985</v>
      </c>
      <c r="W23" s="25">
        <f t="shared" si="4"/>
        <v>6125.2252799999987</v>
      </c>
      <c r="X23" s="25">
        <f>+X24+X25</f>
        <v>6888.2795199999982</v>
      </c>
      <c r="Y23" s="25">
        <f>+Y24+Y25</f>
        <v>8444.4372100000001</v>
      </c>
      <c r="Z23" s="25">
        <f>+Z24+Z25</f>
        <v>8181</v>
      </c>
      <c r="AA23" s="25">
        <f>SUM(AA24:AA26)</f>
        <v>12522</v>
      </c>
      <c r="AB23" s="25">
        <f>SUM(AB24:AB25)</f>
        <v>11227.673620000001</v>
      </c>
    </row>
    <row r="24" spans="1:28" ht="15.75" x14ac:dyDescent="0.25">
      <c r="A24" s="28" t="s">
        <v>25</v>
      </c>
      <c r="B24" s="26" t="s">
        <v>23</v>
      </c>
      <c r="C24" s="27">
        <v>2464</v>
      </c>
      <c r="D24" s="27">
        <v>2295</v>
      </c>
      <c r="E24" s="27">
        <v>512</v>
      </c>
      <c r="F24" s="27">
        <v>500</v>
      </c>
      <c r="G24" s="27">
        <v>864</v>
      </c>
      <c r="H24" s="27">
        <v>732</v>
      </c>
      <c r="I24" s="27">
        <v>912</v>
      </c>
      <c r="J24" s="27">
        <v>972</v>
      </c>
      <c r="K24" s="27">
        <v>1278</v>
      </c>
      <c r="L24" s="27">
        <v>1249</v>
      </c>
      <c r="M24" s="27">
        <v>1284</v>
      </c>
      <c r="N24" s="27">
        <v>955</v>
      </c>
      <c r="O24" s="27">
        <v>964.94403</v>
      </c>
      <c r="P24" s="27">
        <v>950.29067999999995</v>
      </c>
      <c r="Q24" s="27">
        <v>1118.2796599999999</v>
      </c>
      <c r="R24" s="27">
        <v>946.43186999999989</v>
      </c>
      <c r="S24" s="27">
        <v>699.74432999999999</v>
      </c>
      <c r="T24" s="27">
        <v>902.3228899999998</v>
      </c>
      <c r="U24" s="27">
        <v>688.37793000000011</v>
      </c>
      <c r="V24" s="27">
        <v>813.97654999999986</v>
      </c>
      <c r="W24" s="27">
        <v>729.42526999999995</v>
      </c>
      <c r="X24" s="27">
        <v>824.82659999999987</v>
      </c>
      <c r="Y24" s="27">
        <v>1019.3104999999999</v>
      </c>
      <c r="Z24" s="27">
        <v>1268</v>
      </c>
      <c r="AA24" s="27">
        <v>919</v>
      </c>
      <c r="AB24" s="27">
        <v>2188.2573700000003</v>
      </c>
    </row>
    <row r="25" spans="1:28" ht="15.75" x14ac:dyDescent="0.25">
      <c r="A25" s="26" t="s">
        <v>26</v>
      </c>
      <c r="B25" s="26" t="s">
        <v>24</v>
      </c>
      <c r="C25" s="27">
        <v>6836</v>
      </c>
      <c r="D25" s="27">
        <v>6690</v>
      </c>
      <c r="E25" s="27">
        <v>3688</v>
      </c>
      <c r="F25" s="27">
        <v>2978</v>
      </c>
      <c r="G25" s="27">
        <v>5725</v>
      </c>
      <c r="H25" s="27">
        <v>7342</v>
      </c>
      <c r="I25" s="27">
        <v>7019</v>
      </c>
      <c r="J25" s="27">
        <v>8904</v>
      </c>
      <c r="K25" s="27">
        <v>10476</v>
      </c>
      <c r="L25" s="27">
        <v>9275</v>
      </c>
      <c r="M25" s="27">
        <v>7453</v>
      </c>
      <c r="N25" s="27">
        <v>8657</v>
      </c>
      <c r="O25" s="27">
        <v>4301.9094599999999</v>
      </c>
      <c r="P25" s="27">
        <v>4349.81855</v>
      </c>
      <c r="Q25" s="27">
        <v>6115.6691499999988</v>
      </c>
      <c r="R25" s="27">
        <f>R26+109.01722</f>
        <v>4191.4173099999971</v>
      </c>
      <c r="S25" s="27">
        <v>2030.7730200000005</v>
      </c>
      <c r="T25" s="27">
        <v>3899.48785</v>
      </c>
      <c r="U25" s="27">
        <v>4248.9936699999989</v>
      </c>
      <c r="V25" s="27">
        <v>3543.9401999999986</v>
      </c>
      <c r="W25" s="27">
        <v>5395.800009999999</v>
      </c>
      <c r="X25" s="27">
        <v>6063.4529199999979</v>
      </c>
      <c r="Y25" s="27">
        <v>7425.1267100000005</v>
      </c>
      <c r="Z25" s="27">
        <v>6913</v>
      </c>
      <c r="AA25" s="27">
        <v>7377</v>
      </c>
      <c r="AB25" s="27">
        <v>9039.4162500000002</v>
      </c>
    </row>
    <row r="26" spans="1:28" ht="15.75" x14ac:dyDescent="0.25">
      <c r="A26" s="26" t="s">
        <v>82</v>
      </c>
      <c r="B26" s="26" t="s">
        <v>80</v>
      </c>
      <c r="C26" s="27">
        <v>0</v>
      </c>
      <c r="D26" s="27">
        <v>0</v>
      </c>
      <c r="E26" s="27">
        <v>0</v>
      </c>
      <c r="F26" s="27">
        <v>0</v>
      </c>
      <c r="G26" s="27">
        <v>2436</v>
      </c>
      <c r="H26" s="27"/>
      <c r="I26" s="27">
        <v>4304</v>
      </c>
      <c r="J26" s="27">
        <v>8904</v>
      </c>
      <c r="K26" s="27">
        <v>10476</v>
      </c>
      <c r="L26" s="27">
        <v>9275</v>
      </c>
      <c r="M26" s="27">
        <v>7453</v>
      </c>
      <c r="N26" s="27">
        <v>8657</v>
      </c>
      <c r="O26" s="27">
        <v>4290.7539999999999</v>
      </c>
      <c r="P26" s="27">
        <v>3680.9016499999998</v>
      </c>
      <c r="Q26" s="27">
        <v>6010.183829999999</v>
      </c>
      <c r="R26" s="27">
        <v>4082.4000899999974</v>
      </c>
      <c r="S26" s="27">
        <v>2030.7730200000005</v>
      </c>
      <c r="T26" s="27">
        <v>3889.5601900000001</v>
      </c>
      <c r="U26" s="27">
        <v>4224.4788799999988</v>
      </c>
      <c r="V26" s="27">
        <v>3437.9697199999987</v>
      </c>
      <c r="W26" s="27">
        <v>5299.5212199999987</v>
      </c>
      <c r="X26" s="27">
        <v>5763.7447199999979</v>
      </c>
      <c r="Y26" s="27">
        <v>3905.1840799999986</v>
      </c>
      <c r="Z26" s="27">
        <v>3833</v>
      </c>
      <c r="AA26" s="27">
        <v>4226</v>
      </c>
      <c r="AB26" s="27">
        <v>3332.9229299999997</v>
      </c>
    </row>
    <row r="27" spans="1:28" ht="18" thickBot="1" x14ac:dyDescent="0.25">
      <c r="A27" s="8">
        <v>6</v>
      </c>
      <c r="B27" s="10" t="s">
        <v>17</v>
      </c>
      <c r="C27" s="31">
        <f t="shared" ref="C27:Y27" si="5">+C28+C32+C36+C38</f>
        <v>1784</v>
      </c>
      <c r="D27" s="18">
        <f t="shared" si="5"/>
        <v>6504</v>
      </c>
      <c r="E27" s="31">
        <f t="shared" si="5"/>
        <v>3728</v>
      </c>
      <c r="F27" s="18">
        <f t="shared" si="5"/>
        <v>3982</v>
      </c>
      <c r="G27" s="31">
        <f t="shared" si="5"/>
        <v>5654</v>
      </c>
      <c r="H27" s="18">
        <f t="shared" si="5"/>
        <v>7899</v>
      </c>
      <c r="I27" s="31">
        <f t="shared" si="5"/>
        <v>10636</v>
      </c>
      <c r="J27" s="18">
        <f t="shared" si="5"/>
        <v>11850</v>
      </c>
      <c r="K27" s="31">
        <f t="shared" si="5"/>
        <v>18182</v>
      </c>
      <c r="L27" s="18">
        <f t="shared" si="5"/>
        <v>15405</v>
      </c>
      <c r="M27" s="31">
        <f t="shared" si="5"/>
        <v>19204</v>
      </c>
      <c r="N27" s="18">
        <f t="shared" si="5"/>
        <v>25239</v>
      </c>
      <c r="O27" s="31">
        <f t="shared" si="5"/>
        <v>21327.494709999999</v>
      </c>
      <c r="P27" s="18">
        <f t="shared" si="5"/>
        <v>24118.904990000003</v>
      </c>
      <c r="Q27" s="31">
        <f t="shared" si="5"/>
        <v>23257.74091</v>
      </c>
      <c r="R27" s="18">
        <f t="shared" si="5"/>
        <v>22036.273890000004</v>
      </c>
      <c r="S27" s="31">
        <f t="shared" si="5"/>
        <v>20484.86159</v>
      </c>
      <c r="T27" s="18">
        <f t="shared" si="5"/>
        <v>20140.545780000015</v>
      </c>
      <c r="U27" s="31">
        <f t="shared" si="5"/>
        <v>21336.212490000002</v>
      </c>
      <c r="V27" s="18">
        <f t="shared" si="5"/>
        <v>19199.32692</v>
      </c>
      <c r="W27" s="31">
        <f t="shared" si="5"/>
        <v>20129.559100000006</v>
      </c>
      <c r="X27" s="18">
        <f t="shared" si="5"/>
        <v>27939.708710000006</v>
      </c>
      <c r="Y27" s="31">
        <f t="shared" si="5"/>
        <v>30671.300400000007</v>
      </c>
      <c r="Z27" s="18">
        <f>+Z28+Z32+Z36+Z38</f>
        <v>23685</v>
      </c>
      <c r="AA27" s="31">
        <f>+AA28+AA32+AA36+AA38</f>
        <v>30550</v>
      </c>
      <c r="AB27" s="31">
        <f>+AB28+AB32+AB36+AB38</f>
        <v>40458.722110000024</v>
      </c>
    </row>
    <row r="28" spans="1:28" ht="16.5" thickTop="1" x14ac:dyDescent="0.25">
      <c r="A28" s="26" t="s">
        <v>35</v>
      </c>
      <c r="B28" s="26" t="s">
        <v>18</v>
      </c>
      <c r="C28" s="27">
        <f t="shared" ref="C28:AA28" si="6">SUM(C29:C30)</f>
        <v>0</v>
      </c>
      <c r="D28" s="27">
        <f t="shared" si="6"/>
        <v>104</v>
      </c>
      <c r="E28" s="27">
        <f t="shared" si="6"/>
        <v>26</v>
      </c>
      <c r="F28" s="27">
        <f t="shared" si="6"/>
        <v>41</v>
      </c>
      <c r="G28" s="27">
        <f t="shared" si="6"/>
        <v>49</v>
      </c>
      <c r="H28" s="27">
        <f t="shared" si="6"/>
        <v>126</v>
      </c>
      <c r="I28" s="27">
        <f t="shared" si="6"/>
        <v>140</v>
      </c>
      <c r="J28" s="27">
        <f t="shared" si="6"/>
        <v>125</v>
      </c>
      <c r="K28" s="27">
        <f t="shared" si="6"/>
        <v>193</v>
      </c>
      <c r="L28" s="27">
        <f t="shared" si="6"/>
        <v>143</v>
      </c>
      <c r="M28" s="27">
        <f t="shared" si="6"/>
        <v>348</v>
      </c>
      <c r="N28" s="27">
        <f t="shared" si="6"/>
        <v>420</v>
      </c>
      <c r="O28" s="27">
        <f t="shared" si="6"/>
        <v>127.33024</v>
      </c>
      <c r="P28" s="27">
        <f t="shared" si="6"/>
        <v>86.445439999999991</v>
      </c>
      <c r="Q28" s="27">
        <f t="shared" si="6"/>
        <v>88.779759999999996</v>
      </c>
      <c r="R28" s="27">
        <f t="shared" si="6"/>
        <v>80.515830000000008</v>
      </c>
      <c r="S28" s="27">
        <f t="shared" si="6"/>
        <v>63.488589999999988</v>
      </c>
      <c r="T28" s="27">
        <f t="shared" si="6"/>
        <v>56.666419999999988</v>
      </c>
      <c r="U28" s="27">
        <f t="shared" si="6"/>
        <v>109.64478999999996</v>
      </c>
      <c r="V28" s="27">
        <f t="shared" si="6"/>
        <v>50.064539999999994</v>
      </c>
      <c r="W28" s="27">
        <f t="shared" si="6"/>
        <v>67.768740000000008</v>
      </c>
      <c r="X28" s="27">
        <f t="shared" si="6"/>
        <v>50.922099999999986</v>
      </c>
      <c r="Y28" s="27">
        <f t="shared" si="6"/>
        <v>118.37654999999999</v>
      </c>
      <c r="Z28" s="27">
        <v>88</v>
      </c>
      <c r="AA28" s="27">
        <f t="shared" si="6"/>
        <v>163</v>
      </c>
      <c r="AB28" s="27">
        <f>SUM(AB29:AB30)</f>
        <v>137.26976000000002</v>
      </c>
    </row>
    <row r="29" spans="1:28" ht="15.75" x14ac:dyDescent="0.25">
      <c r="A29" s="26" t="s">
        <v>37</v>
      </c>
      <c r="B29" s="26" t="s">
        <v>10</v>
      </c>
      <c r="C29" s="27"/>
      <c r="D29" s="27">
        <v>12</v>
      </c>
      <c r="E29" s="27">
        <v>3</v>
      </c>
      <c r="F29" s="27">
        <v>3</v>
      </c>
      <c r="G29" s="27">
        <v>3</v>
      </c>
      <c r="H29" s="27">
        <v>7</v>
      </c>
      <c r="I29" s="27">
        <v>8</v>
      </c>
      <c r="J29" s="27">
        <v>3</v>
      </c>
      <c r="K29" s="27">
        <v>61</v>
      </c>
      <c r="L29" s="27">
        <v>21</v>
      </c>
      <c r="M29" s="27">
        <v>221</v>
      </c>
      <c r="N29" s="27">
        <v>261</v>
      </c>
      <c r="O29" s="27">
        <v>5.3330900000000003</v>
      </c>
      <c r="P29" s="27">
        <v>4.0206200000000001</v>
      </c>
      <c r="Q29" s="27">
        <v>3.17117</v>
      </c>
      <c r="R29" s="27">
        <v>0.99012000000000011</v>
      </c>
      <c r="S29" s="27">
        <v>2.2236199999999999</v>
      </c>
      <c r="T29" s="27">
        <v>2.2015400000000001</v>
      </c>
      <c r="U29" s="27">
        <v>1.0787899999999999</v>
      </c>
      <c r="V29" s="27">
        <v>0.79173000000000004</v>
      </c>
      <c r="W29" s="27">
        <v>2.39005</v>
      </c>
      <c r="X29" s="27">
        <v>3.43093</v>
      </c>
      <c r="Y29" s="27">
        <v>1.5175399999999999</v>
      </c>
      <c r="Z29" s="27">
        <v>2</v>
      </c>
      <c r="AA29" s="27">
        <v>8</v>
      </c>
      <c r="AB29" s="27">
        <v>0.93001</v>
      </c>
    </row>
    <row r="30" spans="1:28" ht="15.75" x14ac:dyDescent="0.25">
      <c r="A30" s="26" t="s">
        <v>38</v>
      </c>
      <c r="B30" s="26" t="s">
        <v>11</v>
      </c>
      <c r="C30" s="27">
        <v>0</v>
      </c>
      <c r="D30" s="27">
        <v>92</v>
      </c>
      <c r="E30" s="27">
        <v>23</v>
      </c>
      <c r="F30" s="27">
        <v>38</v>
      </c>
      <c r="G30" s="27">
        <v>46</v>
      </c>
      <c r="H30" s="27">
        <v>119</v>
      </c>
      <c r="I30" s="27">
        <v>132</v>
      </c>
      <c r="J30" s="27">
        <v>122</v>
      </c>
      <c r="K30" s="27">
        <v>132</v>
      </c>
      <c r="L30" s="27">
        <v>122</v>
      </c>
      <c r="M30" s="27">
        <v>127</v>
      </c>
      <c r="N30" s="27">
        <v>159</v>
      </c>
      <c r="O30" s="27">
        <v>121.99715</v>
      </c>
      <c r="P30" s="27">
        <v>82.424819999999997</v>
      </c>
      <c r="Q30" s="27">
        <f>43.71776+Q31</f>
        <v>85.608589999999992</v>
      </c>
      <c r="R30" s="27">
        <f>25.15+R31</f>
        <v>79.525710000000004</v>
      </c>
      <c r="S30" s="27">
        <v>61.264969999999991</v>
      </c>
      <c r="T30" s="27">
        <v>54.464879999999987</v>
      </c>
      <c r="U30" s="27">
        <v>108.56599999999996</v>
      </c>
      <c r="V30" s="27">
        <v>49.272809999999993</v>
      </c>
      <c r="W30" s="27">
        <v>65.378690000000006</v>
      </c>
      <c r="X30" s="27">
        <v>47.49116999999999</v>
      </c>
      <c r="Y30" s="27">
        <v>116.85901</v>
      </c>
      <c r="Z30" s="27">
        <v>86</v>
      </c>
      <c r="AA30" s="27">
        <v>155</v>
      </c>
      <c r="AB30" s="27">
        <v>136.33975000000001</v>
      </c>
    </row>
    <row r="31" spans="1:28" ht="15.75" x14ac:dyDescent="0.25">
      <c r="A31" s="26" t="s">
        <v>83</v>
      </c>
      <c r="B31" s="26" t="s">
        <v>80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132</v>
      </c>
      <c r="J31" s="27">
        <v>122</v>
      </c>
      <c r="K31" s="27">
        <v>132</v>
      </c>
      <c r="L31" s="27">
        <v>122</v>
      </c>
      <c r="M31" s="27">
        <v>127</v>
      </c>
      <c r="N31" s="27">
        <v>159</v>
      </c>
      <c r="O31" s="27">
        <v>21.239719999999998</v>
      </c>
      <c r="P31" s="27">
        <v>20.412310000000002</v>
      </c>
      <c r="Q31" s="27">
        <v>41.890829999999987</v>
      </c>
      <c r="R31" s="27">
        <v>54.375710000000005</v>
      </c>
      <c r="S31" s="27">
        <v>61.264969999999991</v>
      </c>
      <c r="T31" s="27">
        <v>54.464879999999987</v>
      </c>
      <c r="U31" s="27">
        <v>108.56599999999996</v>
      </c>
      <c r="V31" s="27">
        <v>49.272809999999993</v>
      </c>
      <c r="W31" s="27">
        <v>51.373760000000004</v>
      </c>
      <c r="X31" s="27">
        <v>9.1183999999999994</v>
      </c>
      <c r="Y31" s="27">
        <v>10.673019999999999</v>
      </c>
      <c r="Z31" s="27">
        <v>11</v>
      </c>
      <c r="AA31" s="27">
        <v>18</v>
      </c>
      <c r="AB31" s="27">
        <v>49.845849999999999</v>
      </c>
    </row>
    <row r="32" spans="1:28" ht="15.75" x14ac:dyDescent="0.25">
      <c r="A32" s="26" t="s">
        <v>36</v>
      </c>
      <c r="B32" s="26" t="s">
        <v>27</v>
      </c>
      <c r="C32" s="27">
        <f t="shared" ref="C32:P32" si="7">SUM(C33:C34)</f>
        <v>0</v>
      </c>
      <c r="D32" s="27">
        <f t="shared" si="7"/>
        <v>2152</v>
      </c>
      <c r="E32" s="27">
        <f t="shared" si="7"/>
        <v>1243</v>
      </c>
      <c r="F32" s="27">
        <f t="shared" si="7"/>
        <v>1240</v>
      </c>
      <c r="G32" s="27">
        <f t="shared" si="7"/>
        <v>2034</v>
      </c>
      <c r="H32" s="27">
        <f t="shared" si="7"/>
        <v>2619</v>
      </c>
      <c r="I32" s="27">
        <f t="shared" si="7"/>
        <v>3191</v>
      </c>
      <c r="J32" s="27">
        <f t="shared" si="7"/>
        <v>2846</v>
      </c>
      <c r="K32" s="27">
        <f t="shared" si="7"/>
        <v>4554</v>
      </c>
      <c r="L32" s="27">
        <f t="shared" si="7"/>
        <v>3255</v>
      </c>
      <c r="M32" s="27">
        <f t="shared" si="7"/>
        <v>3982</v>
      </c>
      <c r="N32" s="27">
        <f t="shared" si="7"/>
        <v>5525</v>
      </c>
      <c r="O32" s="27">
        <f t="shared" si="7"/>
        <v>2857.9074700000001</v>
      </c>
      <c r="P32" s="27">
        <f t="shared" si="7"/>
        <v>4952.2808499999992</v>
      </c>
      <c r="Q32" s="27">
        <f t="shared" ref="Q32:AA32" si="8">SUM(Q33:Q34)</f>
        <v>5273.7150899999997</v>
      </c>
      <c r="R32" s="27">
        <f t="shared" si="8"/>
        <v>5583.7713800000001</v>
      </c>
      <c r="S32" s="27">
        <f t="shared" si="8"/>
        <v>5242.6179799999973</v>
      </c>
      <c r="T32" s="27">
        <f t="shared" si="8"/>
        <v>2863.6868100000006</v>
      </c>
      <c r="U32" s="27">
        <f t="shared" si="8"/>
        <v>4607.5446400000019</v>
      </c>
      <c r="V32" s="27">
        <f t="shared" si="8"/>
        <v>3649.0087799999997</v>
      </c>
      <c r="W32" s="27">
        <f t="shared" si="8"/>
        <v>5544.7002599999996</v>
      </c>
      <c r="X32" s="27">
        <f t="shared" si="8"/>
        <v>9524.0770400000001</v>
      </c>
      <c r="Y32" s="27">
        <f t="shared" si="8"/>
        <v>10992.655000000006</v>
      </c>
      <c r="Z32" s="27">
        <f t="shared" si="8"/>
        <v>6889</v>
      </c>
      <c r="AA32" s="27">
        <f t="shared" si="8"/>
        <v>8637</v>
      </c>
      <c r="AB32" s="27">
        <f>SUM(AB33:AB34)</f>
        <v>17456.566830000011</v>
      </c>
    </row>
    <row r="33" spans="1:28" ht="15.75" x14ac:dyDescent="0.25">
      <c r="A33" s="28" t="s">
        <v>84</v>
      </c>
      <c r="B33" s="26" t="s">
        <v>23</v>
      </c>
      <c r="C33" s="27">
        <v>0</v>
      </c>
      <c r="D33" s="27">
        <v>513</v>
      </c>
      <c r="E33" s="27">
        <v>176</v>
      </c>
      <c r="F33" s="27">
        <v>312</v>
      </c>
      <c r="G33" s="27">
        <v>380</v>
      </c>
      <c r="H33" s="27">
        <v>846</v>
      </c>
      <c r="I33" s="27">
        <v>719</v>
      </c>
      <c r="J33" s="27">
        <v>0</v>
      </c>
      <c r="K33" s="27">
        <v>2279</v>
      </c>
      <c r="L33" s="27">
        <v>1134</v>
      </c>
      <c r="M33" s="27">
        <v>1963</v>
      </c>
      <c r="N33" s="27">
        <v>2956</v>
      </c>
      <c r="O33" s="27">
        <v>664.43447000000003</v>
      </c>
      <c r="P33" s="27">
        <v>2765.5790499999998</v>
      </c>
      <c r="Q33" s="27">
        <v>3457.34</v>
      </c>
      <c r="R33" s="27">
        <v>2104.9936000000002</v>
      </c>
      <c r="S33" s="27">
        <v>2451.232129999999</v>
      </c>
      <c r="T33" s="27">
        <v>1971.4275400000006</v>
      </c>
      <c r="U33" s="27">
        <v>3140.6834200000012</v>
      </c>
      <c r="V33" s="27">
        <v>2365.6700599999999</v>
      </c>
      <c r="W33" s="27">
        <v>2494.2463400000001</v>
      </c>
      <c r="X33" s="27">
        <v>4211.0247099999997</v>
      </c>
      <c r="Y33" s="27">
        <v>6578.5516900000048</v>
      </c>
      <c r="Z33" s="27">
        <v>4650</v>
      </c>
      <c r="AA33" s="27">
        <v>5978</v>
      </c>
      <c r="AB33" s="27">
        <v>5922.3129300000037</v>
      </c>
    </row>
    <row r="34" spans="1:28" ht="15.75" x14ac:dyDescent="0.25">
      <c r="A34" s="26" t="s">
        <v>85</v>
      </c>
      <c r="B34" s="26" t="s">
        <v>24</v>
      </c>
      <c r="C34" s="27">
        <v>0</v>
      </c>
      <c r="D34" s="27">
        <v>1639</v>
      </c>
      <c r="E34" s="27">
        <v>1067</v>
      </c>
      <c r="F34" s="27">
        <v>928</v>
      </c>
      <c r="G34" s="27">
        <v>1654</v>
      </c>
      <c r="H34" s="27">
        <v>1773</v>
      </c>
      <c r="I34" s="27">
        <v>2472</v>
      </c>
      <c r="J34" s="27">
        <v>2846</v>
      </c>
      <c r="K34" s="27">
        <v>2275</v>
      </c>
      <c r="L34" s="27">
        <v>2121</v>
      </c>
      <c r="M34" s="27">
        <v>2019</v>
      </c>
      <c r="N34" s="27">
        <v>2569</v>
      </c>
      <c r="O34" s="27">
        <v>2193.473</v>
      </c>
      <c r="P34" s="27">
        <v>2186.7017999999998</v>
      </c>
      <c r="Q34" s="27">
        <f>546.55559+Q35</f>
        <v>1816.3750899999995</v>
      </c>
      <c r="R34" s="27">
        <v>3478.7777799999994</v>
      </c>
      <c r="S34" s="27">
        <v>2791.3858499999983</v>
      </c>
      <c r="T34" s="27">
        <v>892.25927000000001</v>
      </c>
      <c r="U34" s="27">
        <v>1466.8612200000002</v>
      </c>
      <c r="V34" s="27">
        <v>1283.3387199999997</v>
      </c>
      <c r="W34" s="27">
        <v>3050.453919999999</v>
      </c>
      <c r="X34" s="27">
        <v>5313.0523300000004</v>
      </c>
      <c r="Y34" s="27">
        <v>4414.1033100000004</v>
      </c>
      <c r="Z34" s="27">
        <v>2239</v>
      </c>
      <c r="AA34" s="27">
        <v>2659</v>
      </c>
      <c r="AB34" s="27">
        <v>11534.253900000005</v>
      </c>
    </row>
    <row r="35" spans="1:28" ht="15.75" x14ac:dyDescent="0.25">
      <c r="A35" s="26" t="s">
        <v>6</v>
      </c>
      <c r="B35" s="26" t="s">
        <v>80</v>
      </c>
      <c r="C35" s="27">
        <v>0</v>
      </c>
      <c r="D35" s="27">
        <v>0</v>
      </c>
      <c r="E35" s="27">
        <v>508</v>
      </c>
      <c r="F35" s="27">
        <v>343</v>
      </c>
      <c r="G35" s="27">
        <v>1129</v>
      </c>
      <c r="H35" s="27">
        <v>0</v>
      </c>
      <c r="I35" s="27">
        <v>2472</v>
      </c>
      <c r="J35" s="27">
        <v>2846</v>
      </c>
      <c r="K35" s="27">
        <v>2275</v>
      </c>
      <c r="L35" s="27">
        <v>2121</v>
      </c>
      <c r="M35" s="27">
        <v>2019</v>
      </c>
      <c r="N35" s="27">
        <v>2569</v>
      </c>
      <c r="O35" s="27">
        <v>375.83765</v>
      </c>
      <c r="P35" s="27">
        <v>187.02983</v>
      </c>
      <c r="Q35" s="27">
        <v>1269.8194999999996</v>
      </c>
      <c r="R35" s="27">
        <f>127.2922+226.99223+63.62235</f>
        <v>417.90677999999997</v>
      </c>
      <c r="S35" s="27">
        <v>1687.5156099999999</v>
      </c>
      <c r="T35" s="27">
        <v>470.99791999999997</v>
      </c>
      <c r="U35" s="27">
        <v>540.96622000000013</v>
      </c>
      <c r="V35" s="27">
        <v>664.87616999999966</v>
      </c>
      <c r="W35" s="27">
        <v>1553.4756300000004</v>
      </c>
      <c r="X35" s="27">
        <v>2437.2406700000001</v>
      </c>
      <c r="Y35" s="27">
        <v>2179.25533</v>
      </c>
      <c r="Z35" s="27">
        <v>2184</v>
      </c>
      <c r="AA35" s="27">
        <v>325</v>
      </c>
      <c r="AB35" s="27">
        <v>357.48214000000007</v>
      </c>
    </row>
    <row r="36" spans="1:28" ht="22.5" customHeight="1" x14ac:dyDescent="0.25">
      <c r="A36" s="26" t="s">
        <v>74</v>
      </c>
      <c r="B36" s="26" t="s">
        <v>28</v>
      </c>
      <c r="C36" s="27">
        <v>1784</v>
      </c>
      <c r="D36" s="27">
        <v>1448</v>
      </c>
      <c r="E36" s="27">
        <v>863</v>
      </c>
      <c r="F36" s="27">
        <v>1051</v>
      </c>
      <c r="G36" s="27">
        <v>1121</v>
      </c>
      <c r="H36" s="27">
        <v>1919</v>
      </c>
      <c r="I36" s="27">
        <v>2975</v>
      </c>
      <c r="J36" s="27">
        <v>3255</v>
      </c>
      <c r="K36" s="27">
        <v>4780</v>
      </c>
      <c r="L36" s="27">
        <v>3910</v>
      </c>
      <c r="M36" s="27">
        <v>4012</v>
      </c>
      <c r="N36" s="27">
        <v>4913</v>
      </c>
      <c r="O36" s="27">
        <f>SUM(O37)</f>
        <v>2776.674</v>
      </c>
      <c r="P36" s="27">
        <v>3207.1024699999998</v>
      </c>
      <c r="Q36" s="27">
        <v>3045.2638700000002</v>
      </c>
      <c r="R36" s="27">
        <f t="shared" ref="R36:X36" si="9">R37</f>
        <v>1952.654229999999</v>
      </c>
      <c r="S36" s="27">
        <f t="shared" si="9"/>
        <v>2223.5734899999993</v>
      </c>
      <c r="T36" s="27">
        <f t="shared" si="9"/>
        <v>2992.5044099999982</v>
      </c>
      <c r="U36" s="27">
        <f t="shared" si="9"/>
        <v>2707.1669400000033</v>
      </c>
      <c r="V36" s="27">
        <f t="shared" si="9"/>
        <v>2087.3002800000004</v>
      </c>
      <c r="W36" s="27">
        <f t="shared" si="9"/>
        <v>1903.5144000000009</v>
      </c>
      <c r="X36" s="27">
        <f t="shared" si="9"/>
        <v>3043.5280400000001</v>
      </c>
      <c r="Y36" s="27">
        <v>2043.5376500000007</v>
      </c>
      <c r="Z36" s="27">
        <v>2091</v>
      </c>
      <c r="AA36" s="27">
        <v>2300</v>
      </c>
      <c r="AB36" s="27">
        <v>3460.2434599999997</v>
      </c>
    </row>
    <row r="37" spans="1:28" ht="15.75" x14ac:dyDescent="0.25">
      <c r="A37" s="26" t="s">
        <v>86</v>
      </c>
      <c r="B37" s="29" t="s">
        <v>87</v>
      </c>
      <c r="C37" s="27">
        <v>0</v>
      </c>
      <c r="D37" s="27">
        <v>37</v>
      </c>
      <c r="E37" s="27">
        <v>0</v>
      </c>
      <c r="F37" s="27">
        <v>0</v>
      </c>
      <c r="G37" s="27">
        <v>0</v>
      </c>
      <c r="H37" s="27">
        <v>414</v>
      </c>
      <c r="I37" s="27"/>
      <c r="J37" s="27">
        <v>2180</v>
      </c>
      <c r="K37" s="27">
        <v>1231</v>
      </c>
      <c r="L37" s="27">
        <v>1483</v>
      </c>
      <c r="M37" s="27">
        <v>1753</v>
      </c>
      <c r="N37" s="27">
        <v>2651</v>
      </c>
      <c r="O37" s="27">
        <v>2776.674</v>
      </c>
      <c r="P37" s="27">
        <v>3207.1024699999998</v>
      </c>
      <c r="Q37" s="27">
        <v>3045.2638700000002</v>
      </c>
      <c r="R37" s="27">
        <v>1952.654229999999</v>
      </c>
      <c r="S37" s="27">
        <v>2223.5734899999993</v>
      </c>
      <c r="T37" s="27">
        <v>2992.5044099999982</v>
      </c>
      <c r="U37" s="27">
        <v>2707.1669400000033</v>
      </c>
      <c r="V37" s="27">
        <v>2087.3002800000004</v>
      </c>
      <c r="W37" s="27">
        <v>1903.5144000000009</v>
      </c>
      <c r="X37" s="27">
        <v>3043.5280400000001</v>
      </c>
      <c r="Y37" s="27">
        <v>2043.5376500000007</v>
      </c>
      <c r="Z37" s="27">
        <v>2091</v>
      </c>
      <c r="AA37" s="27">
        <v>2300</v>
      </c>
      <c r="AB37" s="27">
        <v>3460.2434599999997</v>
      </c>
    </row>
    <row r="38" spans="1:28" ht="15.75" x14ac:dyDescent="0.25">
      <c r="A38" s="26" t="s">
        <v>39</v>
      </c>
      <c r="B38" s="26" t="s">
        <v>29</v>
      </c>
      <c r="C38" s="27">
        <f t="shared" ref="C38:P38" si="10">SUM(C39:C41)</f>
        <v>0</v>
      </c>
      <c r="D38" s="27">
        <f t="shared" si="10"/>
        <v>2800</v>
      </c>
      <c r="E38" s="27">
        <f t="shared" si="10"/>
        <v>1596</v>
      </c>
      <c r="F38" s="27">
        <f t="shared" si="10"/>
        <v>1650</v>
      </c>
      <c r="G38" s="27">
        <f t="shared" si="10"/>
        <v>2450</v>
      </c>
      <c r="H38" s="27">
        <f t="shared" si="10"/>
        <v>3235</v>
      </c>
      <c r="I38" s="27">
        <f t="shared" si="10"/>
        <v>4330</v>
      </c>
      <c r="J38" s="27">
        <f t="shared" si="10"/>
        <v>5624</v>
      </c>
      <c r="K38" s="27">
        <f t="shared" si="10"/>
        <v>8655</v>
      </c>
      <c r="L38" s="27">
        <f t="shared" si="10"/>
        <v>8097</v>
      </c>
      <c r="M38" s="27">
        <f t="shared" si="10"/>
        <v>10862</v>
      </c>
      <c r="N38" s="27">
        <f t="shared" si="10"/>
        <v>14381</v>
      </c>
      <c r="O38" s="27">
        <f t="shared" si="10"/>
        <v>15565.583000000001</v>
      </c>
      <c r="P38" s="27">
        <f t="shared" si="10"/>
        <v>15873.076230000001</v>
      </c>
      <c r="Q38" s="27">
        <f>SUM(Q39:Q41)</f>
        <v>14849.982189999999</v>
      </c>
      <c r="R38" s="27">
        <f t="shared" ref="R38:AA38" si="11">R39+R40+R41</f>
        <v>14419.332450000004</v>
      </c>
      <c r="S38" s="27">
        <f t="shared" si="11"/>
        <v>12955.181530000005</v>
      </c>
      <c r="T38" s="27">
        <f t="shared" si="11"/>
        <v>14227.688140000015</v>
      </c>
      <c r="U38" s="27">
        <f t="shared" si="11"/>
        <v>13911.856119999997</v>
      </c>
      <c r="V38" s="27">
        <f t="shared" si="11"/>
        <v>13412.953320000001</v>
      </c>
      <c r="W38" s="27">
        <f t="shared" si="11"/>
        <v>12613.575700000007</v>
      </c>
      <c r="X38" s="27">
        <f t="shared" si="11"/>
        <v>15321.181530000003</v>
      </c>
      <c r="Y38" s="27">
        <f t="shared" si="11"/>
        <v>17516.731200000002</v>
      </c>
      <c r="Z38" s="27">
        <f>SUM(Z39:Z41)</f>
        <v>14617</v>
      </c>
      <c r="AA38" s="27">
        <f t="shared" si="11"/>
        <v>19450</v>
      </c>
      <c r="AB38" s="27">
        <f>SUM(AB39:AB41)</f>
        <v>19404.642060000013</v>
      </c>
    </row>
    <row r="39" spans="1:28" ht="15.75" x14ac:dyDescent="0.25">
      <c r="A39" s="26" t="s">
        <v>40</v>
      </c>
      <c r="B39" s="26" t="s">
        <v>30</v>
      </c>
      <c r="C39" s="27">
        <v>0</v>
      </c>
      <c r="D39" s="27">
        <v>929</v>
      </c>
      <c r="E39" s="27">
        <v>475</v>
      </c>
      <c r="F39" s="27">
        <v>762</v>
      </c>
      <c r="G39" s="27">
        <v>1062</v>
      </c>
      <c r="H39" s="27">
        <v>1419</v>
      </c>
      <c r="I39" s="27">
        <v>1694</v>
      </c>
      <c r="J39" s="27">
        <v>4050</v>
      </c>
      <c r="K39" s="27">
        <v>2091</v>
      </c>
      <c r="L39" s="27">
        <v>1816</v>
      </c>
      <c r="M39" s="27">
        <v>2369</v>
      </c>
      <c r="N39" s="27">
        <v>3599</v>
      </c>
      <c r="O39" s="27">
        <v>3427.0369999999998</v>
      </c>
      <c r="P39" s="27">
        <v>4317.6952300000003</v>
      </c>
      <c r="Q39" s="27">
        <v>3640.47759</v>
      </c>
      <c r="R39" s="27">
        <v>1665.1687000000002</v>
      </c>
      <c r="S39" s="27">
        <v>1117.0480300000004</v>
      </c>
      <c r="T39" s="27">
        <v>1049.4751799999999</v>
      </c>
      <c r="U39" s="27">
        <v>910.49095999999975</v>
      </c>
      <c r="V39" s="27">
        <v>800.7533199999998</v>
      </c>
      <c r="W39" s="27">
        <v>651.30531999999982</v>
      </c>
      <c r="X39" s="27">
        <v>716.32874000000004</v>
      </c>
      <c r="Y39" s="27">
        <v>602.39491999999984</v>
      </c>
      <c r="Z39" s="27">
        <v>720</v>
      </c>
      <c r="AA39" s="27">
        <v>3651</v>
      </c>
      <c r="AB39" s="27">
        <v>657.78463000000011</v>
      </c>
    </row>
    <row r="40" spans="1:28" ht="15.75" x14ac:dyDescent="0.25">
      <c r="A40" s="26" t="s">
        <v>41</v>
      </c>
      <c r="B40" s="26" t="s">
        <v>31</v>
      </c>
      <c r="C40" s="27">
        <v>0</v>
      </c>
      <c r="D40" s="27">
        <v>1782</v>
      </c>
      <c r="E40" s="27">
        <v>0</v>
      </c>
      <c r="F40" s="27">
        <v>882</v>
      </c>
      <c r="G40" s="27">
        <v>1388</v>
      </c>
      <c r="H40" s="27">
        <v>1804</v>
      </c>
      <c r="I40" s="27">
        <v>2612</v>
      </c>
      <c r="J40" s="27">
        <v>0</v>
      </c>
      <c r="K40" s="27">
        <v>6454</v>
      </c>
      <c r="L40" s="27">
        <v>6229</v>
      </c>
      <c r="M40" s="27">
        <v>8434</v>
      </c>
      <c r="N40" s="27">
        <v>10633</v>
      </c>
      <c r="O40" s="27">
        <v>11964.947</v>
      </c>
      <c r="P40" s="27">
        <v>11452.41</v>
      </c>
      <c r="Q40" s="27">
        <v>11144.386859999999</v>
      </c>
      <c r="R40" s="27">
        <v>12545.574890000004</v>
      </c>
      <c r="S40" s="27">
        <v>11600.873390000006</v>
      </c>
      <c r="T40" s="27">
        <v>12911.709950000015</v>
      </c>
      <c r="U40" s="27">
        <v>12731.927409999998</v>
      </c>
      <c r="V40" s="27">
        <v>12440.86</v>
      </c>
      <c r="W40" s="27">
        <v>11878.993770000006</v>
      </c>
      <c r="X40" s="27">
        <v>14432.414850000003</v>
      </c>
      <c r="Y40" s="27">
        <v>16628.790110000002</v>
      </c>
      <c r="Z40" s="27">
        <v>13661</v>
      </c>
      <c r="AA40" s="27">
        <v>15593</v>
      </c>
      <c r="AB40" s="27">
        <v>18465.420640000011</v>
      </c>
    </row>
    <row r="41" spans="1:28" ht="15.75" x14ac:dyDescent="0.25">
      <c r="A41" s="26" t="s">
        <v>42</v>
      </c>
      <c r="B41" s="26" t="s">
        <v>32</v>
      </c>
      <c r="C41" s="27">
        <v>0</v>
      </c>
      <c r="D41" s="27">
        <v>89</v>
      </c>
      <c r="E41" s="27">
        <v>1121</v>
      </c>
      <c r="F41" s="27">
        <v>6</v>
      </c>
      <c r="G41" s="27">
        <v>0</v>
      </c>
      <c r="H41" s="27">
        <v>12</v>
      </c>
      <c r="I41" s="27">
        <v>24</v>
      </c>
      <c r="J41" s="27">
        <v>1574</v>
      </c>
      <c r="K41" s="27">
        <v>110</v>
      </c>
      <c r="L41" s="27">
        <v>52</v>
      </c>
      <c r="M41" s="27">
        <v>59</v>
      </c>
      <c r="N41" s="27">
        <v>149</v>
      </c>
      <c r="O41" s="27">
        <v>173.59899999999999</v>
      </c>
      <c r="P41" s="27">
        <v>102.971</v>
      </c>
      <c r="Q41" s="27">
        <v>65.117739999999998</v>
      </c>
      <c r="R41" s="27">
        <v>208.58886000000001</v>
      </c>
      <c r="S41" s="27">
        <v>237.26011000000003</v>
      </c>
      <c r="T41" s="27">
        <v>266.50300999999996</v>
      </c>
      <c r="U41" s="27">
        <v>269.43774999999999</v>
      </c>
      <c r="V41" s="27">
        <v>171.34</v>
      </c>
      <c r="W41" s="27">
        <v>83.276610000000005</v>
      </c>
      <c r="X41" s="27">
        <v>172.43794</v>
      </c>
      <c r="Y41" s="27">
        <v>285.54616999999996</v>
      </c>
      <c r="Z41" s="27">
        <v>236</v>
      </c>
      <c r="AA41" s="27">
        <v>206</v>
      </c>
      <c r="AB41" s="27">
        <v>281.43678999999997</v>
      </c>
    </row>
    <row r="42" spans="1:28" ht="18" thickBot="1" x14ac:dyDescent="0.25">
      <c r="A42" s="8">
        <v>7</v>
      </c>
      <c r="B42" s="10" t="s">
        <v>33</v>
      </c>
      <c r="C42" s="31">
        <v>11647</v>
      </c>
      <c r="D42" s="18">
        <v>7863</v>
      </c>
      <c r="E42" s="31">
        <v>6147</v>
      </c>
      <c r="F42" s="18">
        <v>6541</v>
      </c>
      <c r="G42" s="31">
        <v>9166</v>
      </c>
      <c r="H42" s="18">
        <v>8295</v>
      </c>
      <c r="I42" s="31">
        <v>8402</v>
      </c>
      <c r="J42" s="18">
        <v>7304</v>
      </c>
      <c r="K42" s="31">
        <v>6991</v>
      </c>
      <c r="L42" s="18">
        <f t="shared" ref="L42:R42" si="12">SUM(L43:L45)</f>
        <v>6548</v>
      </c>
      <c r="M42" s="31">
        <f t="shared" si="12"/>
        <v>7072</v>
      </c>
      <c r="N42" s="18">
        <f t="shared" si="12"/>
        <v>8129</v>
      </c>
      <c r="O42" s="31">
        <f t="shared" si="12"/>
        <v>6815.1189999999997</v>
      </c>
      <c r="P42" s="18">
        <f t="shared" si="12"/>
        <v>6592.2259100000001</v>
      </c>
      <c r="Q42" s="31">
        <f t="shared" si="12"/>
        <v>5754.1946100000005</v>
      </c>
      <c r="R42" s="18">
        <f t="shared" si="12"/>
        <v>4939.6538899999996</v>
      </c>
      <c r="S42" s="31">
        <f>SUM(S43:S45)</f>
        <v>4667.3877199999997</v>
      </c>
      <c r="T42" s="18">
        <f t="shared" ref="T42:AA42" si="13">SUM(T43:T45)+T50</f>
        <v>5246.4401899999993</v>
      </c>
      <c r="U42" s="31">
        <f t="shared" si="13"/>
        <v>4694.9685899999995</v>
      </c>
      <c r="V42" s="18">
        <f t="shared" si="13"/>
        <v>4413.0510000000013</v>
      </c>
      <c r="W42" s="31">
        <f t="shared" si="13"/>
        <v>4123.6647399999974</v>
      </c>
      <c r="X42" s="18">
        <f t="shared" si="13"/>
        <v>5152.0726300000015</v>
      </c>
      <c r="Y42" s="31">
        <f t="shared" si="13"/>
        <v>4638.8524799999996</v>
      </c>
      <c r="Z42" s="18">
        <v>2844</v>
      </c>
      <c r="AA42" s="31">
        <f t="shared" si="13"/>
        <v>4385</v>
      </c>
      <c r="AB42" s="31"/>
    </row>
    <row r="43" spans="1:28" ht="16.5" thickTop="1" x14ac:dyDescent="0.25">
      <c r="A43" s="26" t="s">
        <v>88</v>
      </c>
      <c r="B43" s="26" t="s">
        <v>89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6.79</v>
      </c>
      <c r="P43" s="27">
        <v>0</v>
      </c>
      <c r="Q43" s="27">
        <v>9.8689699999999991</v>
      </c>
      <c r="R43" s="27">
        <v>15.73813</v>
      </c>
      <c r="S43" s="27">
        <v>26.518799999999999</v>
      </c>
      <c r="T43" s="27">
        <v>33.52129</v>
      </c>
      <c r="U43" s="27">
        <v>34.127330000000001</v>
      </c>
      <c r="V43" s="27">
        <v>24.50337</v>
      </c>
      <c r="W43" s="27">
        <v>15.893469999999999</v>
      </c>
      <c r="X43" s="27">
        <v>65.54728999999999</v>
      </c>
      <c r="Y43" s="27">
        <v>20.890700000000002</v>
      </c>
      <c r="Z43" s="27">
        <v>32</v>
      </c>
      <c r="AA43" s="27">
        <v>0</v>
      </c>
      <c r="AB43" s="27">
        <v>80.297479999999993</v>
      </c>
    </row>
    <row r="44" spans="1:28" ht="15.75" x14ac:dyDescent="0.25">
      <c r="A44" s="26" t="s">
        <v>90</v>
      </c>
      <c r="B44" s="26" t="s">
        <v>91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39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6.4208500000000006</v>
      </c>
    </row>
    <row r="45" spans="1:28" ht="15.75" x14ac:dyDescent="0.25">
      <c r="A45" s="26" t="s">
        <v>43</v>
      </c>
      <c r="B45" s="26" t="s">
        <v>34</v>
      </c>
      <c r="C45" s="27">
        <v>0</v>
      </c>
      <c r="D45" s="27">
        <v>7873</v>
      </c>
      <c r="E45" s="27">
        <v>6147</v>
      </c>
      <c r="F45" s="27">
        <v>6541</v>
      </c>
      <c r="G45" s="27">
        <v>9166</v>
      </c>
      <c r="H45" s="27">
        <v>8295</v>
      </c>
      <c r="I45" s="27">
        <v>8363</v>
      </c>
      <c r="J45" s="27">
        <v>7304</v>
      </c>
      <c r="K45" s="27">
        <v>6991</v>
      </c>
      <c r="L45" s="27">
        <f t="shared" ref="L45:R45" si="14">SUM(L46:L49)</f>
        <v>6548</v>
      </c>
      <c r="M45" s="27">
        <f t="shared" si="14"/>
        <v>7072</v>
      </c>
      <c r="N45" s="27">
        <f t="shared" si="14"/>
        <v>8129</v>
      </c>
      <c r="O45" s="27">
        <f t="shared" si="14"/>
        <v>6808.3289999999997</v>
      </c>
      <c r="P45" s="27">
        <f t="shared" si="14"/>
        <v>6592.2259100000001</v>
      </c>
      <c r="Q45" s="27">
        <f t="shared" si="14"/>
        <v>5744.32564</v>
      </c>
      <c r="R45" s="27">
        <f t="shared" si="14"/>
        <v>4923.9157599999999</v>
      </c>
      <c r="S45" s="27">
        <f t="shared" ref="S45:AA45" si="15">SUM(S46:S49)</f>
        <v>4640.8689199999999</v>
      </c>
      <c r="T45" s="27">
        <f t="shared" si="15"/>
        <v>5164.4074700000001</v>
      </c>
      <c r="U45" s="27">
        <f t="shared" si="15"/>
        <v>4660.8412599999992</v>
      </c>
      <c r="V45" s="27">
        <f t="shared" si="15"/>
        <v>4388.5476300000009</v>
      </c>
      <c r="W45" s="27">
        <f t="shared" si="15"/>
        <v>4022.6888699999972</v>
      </c>
      <c r="X45" s="27">
        <f t="shared" si="15"/>
        <v>4792.4456600000012</v>
      </c>
      <c r="Y45" s="27">
        <f t="shared" si="15"/>
        <v>4473.1952899999997</v>
      </c>
      <c r="Z45" s="27">
        <v>2812</v>
      </c>
      <c r="AA45" s="27">
        <f t="shared" si="15"/>
        <v>4250</v>
      </c>
      <c r="AB45" s="27">
        <v>2734.60581</v>
      </c>
    </row>
    <row r="46" spans="1:28" ht="15.75" x14ac:dyDescent="0.25">
      <c r="A46" s="26" t="s">
        <v>92</v>
      </c>
      <c r="B46" s="26" t="s">
        <v>93</v>
      </c>
      <c r="C46" s="27">
        <v>0</v>
      </c>
      <c r="D46" s="27">
        <v>57</v>
      </c>
      <c r="E46" s="27">
        <v>27</v>
      </c>
      <c r="F46" s="27">
        <v>3</v>
      </c>
      <c r="G46" s="27">
        <v>6</v>
      </c>
      <c r="H46" s="27">
        <v>10</v>
      </c>
      <c r="I46" s="27">
        <v>7</v>
      </c>
      <c r="J46" s="27">
        <v>10</v>
      </c>
      <c r="K46" s="27">
        <v>25</v>
      </c>
      <c r="L46" s="27">
        <v>5</v>
      </c>
      <c r="M46" s="27">
        <v>39</v>
      </c>
      <c r="N46" s="27">
        <v>3</v>
      </c>
      <c r="O46" s="27">
        <v>16.504999999999999</v>
      </c>
      <c r="P46" s="27">
        <v>0</v>
      </c>
      <c r="Q46" s="27">
        <v>7.936700000000001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</row>
    <row r="47" spans="1:28" ht="15.75" x14ac:dyDescent="0.25">
      <c r="A47" s="26" t="s">
        <v>44</v>
      </c>
      <c r="B47" s="26" t="s">
        <v>45</v>
      </c>
      <c r="C47" s="27">
        <v>0</v>
      </c>
      <c r="D47" s="27">
        <v>7816</v>
      </c>
      <c r="E47" s="27">
        <v>6120</v>
      </c>
      <c r="F47" s="27">
        <v>6538</v>
      </c>
      <c r="G47" s="27">
        <v>9160</v>
      </c>
      <c r="H47" s="27">
        <v>8273</v>
      </c>
      <c r="I47" s="27">
        <v>8356</v>
      </c>
      <c r="J47" s="27">
        <v>7159</v>
      </c>
      <c r="K47" s="27">
        <v>6948</v>
      </c>
      <c r="L47" s="27">
        <v>6543</v>
      </c>
      <c r="M47" s="27">
        <v>7029</v>
      </c>
      <c r="N47" s="27">
        <v>8125</v>
      </c>
      <c r="O47" s="27">
        <v>6786</v>
      </c>
      <c r="P47" s="27">
        <v>6579</v>
      </c>
      <c r="Q47" s="27">
        <v>5715</v>
      </c>
      <c r="R47" s="27">
        <v>4901.0085199999994</v>
      </c>
      <c r="S47" s="27">
        <v>4633.04162</v>
      </c>
      <c r="T47" s="27">
        <v>5138.1955399999997</v>
      </c>
      <c r="U47" s="27">
        <v>4653.6105099999995</v>
      </c>
      <c r="V47" s="27">
        <v>4372.2232500000009</v>
      </c>
      <c r="W47" s="27">
        <v>4022.6888699999972</v>
      </c>
      <c r="X47" s="27">
        <v>4792.4456600000012</v>
      </c>
      <c r="Y47" s="27">
        <v>4473.1952899999997</v>
      </c>
      <c r="Z47" s="27">
        <v>2812</v>
      </c>
      <c r="AA47" s="27">
        <v>4250</v>
      </c>
      <c r="AB47" s="27">
        <v>2734.60581</v>
      </c>
    </row>
    <row r="48" spans="1:28" ht="15.75" x14ac:dyDescent="0.25">
      <c r="A48" s="26" t="s">
        <v>94</v>
      </c>
      <c r="B48" s="26" t="s">
        <v>95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</row>
    <row r="49" spans="1:28" ht="15.75" x14ac:dyDescent="0.25">
      <c r="A49" s="26" t="s">
        <v>96</v>
      </c>
      <c r="B49" s="26" t="s">
        <v>97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12</v>
      </c>
      <c r="I49" s="27">
        <v>0</v>
      </c>
      <c r="J49" s="27">
        <v>135</v>
      </c>
      <c r="K49" s="27">
        <v>18</v>
      </c>
      <c r="L49" s="27">
        <v>0</v>
      </c>
      <c r="M49" s="27">
        <v>4</v>
      </c>
      <c r="N49" s="27">
        <v>1</v>
      </c>
      <c r="O49" s="27">
        <v>5.8239999999999998</v>
      </c>
      <c r="P49" s="27">
        <v>13.225910000000001</v>
      </c>
      <c r="Q49" s="27">
        <v>21.388939999999998</v>
      </c>
      <c r="R49" s="27">
        <v>22.907240000000002</v>
      </c>
      <c r="S49" s="27">
        <v>7.8273000000000001</v>
      </c>
      <c r="T49" s="27">
        <v>26.211929999999995</v>
      </c>
      <c r="U49" s="27">
        <v>7.2307499999999996</v>
      </c>
      <c r="V49" s="27">
        <v>16.324380000000001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</row>
    <row r="50" spans="1:28" ht="15.75" x14ac:dyDescent="0.25">
      <c r="A50" s="26" t="s">
        <v>98</v>
      </c>
      <c r="B50" s="26" t="s">
        <v>99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56.203279999999999</v>
      </c>
      <c r="Q50" s="27">
        <v>55.997819999999997</v>
      </c>
      <c r="R50" s="27">
        <v>0</v>
      </c>
      <c r="S50" s="27">
        <v>0</v>
      </c>
      <c r="T50" s="27">
        <v>48.511429999999997</v>
      </c>
      <c r="U50" s="27">
        <v>0</v>
      </c>
      <c r="V50" s="27">
        <v>0</v>
      </c>
      <c r="W50" s="27">
        <v>85.082399999999993</v>
      </c>
      <c r="X50" s="27">
        <v>294.07968</v>
      </c>
      <c r="Y50" s="27">
        <v>144.76649</v>
      </c>
      <c r="Z50" s="27">
        <v>95</v>
      </c>
      <c r="AA50" s="27">
        <v>135</v>
      </c>
      <c r="AB50" s="27">
        <v>0</v>
      </c>
    </row>
    <row r="51" spans="1:28" ht="18" thickBot="1" x14ac:dyDescent="0.25">
      <c r="A51" s="8">
        <v>8</v>
      </c>
      <c r="B51" s="10" t="s">
        <v>100</v>
      </c>
      <c r="C51" s="31">
        <v>0</v>
      </c>
      <c r="D51" s="18">
        <v>28</v>
      </c>
      <c r="E51" s="31">
        <v>3</v>
      </c>
      <c r="F51" s="18">
        <v>6</v>
      </c>
      <c r="G51" s="31">
        <v>11</v>
      </c>
      <c r="H51" s="18">
        <v>12</v>
      </c>
      <c r="I51" s="31">
        <v>13</v>
      </c>
      <c r="J51" s="18">
        <v>25</v>
      </c>
      <c r="K51" s="31">
        <v>81</v>
      </c>
      <c r="L51" s="18">
        <f t="shared" ref="L51:AA51" si="16">SUM(L52:L53)</f>
        <v>54</v>
      </c>
      <c r="M51" s="31">
        <f t="shared" si="16"/>
        <v>90</v>
      </c>
      <c r="N51" s="18">
        <f t="shared" si="16"/>
        <v>171</v>
      </c>
      <c r="O51" s="31">
        <f t="shared" si="16"/>
        <v>0.76214000000000004</v>
      </c>
      <c r="P51" s="18">
        <f t="shared" si="16"/>
        <v>244.00730999999999</v>
      </c>
      <c r="Q51" s="31">
        <f t="shared" si="16"/>
        <v>255.79599999999999</v>
      </c>
      <c r="R51" s="18">
        <f t="shared" si="16"/>
        <v>196.36882999999997</v>
      </c>
      <c r="S51" s="31">
        <f t="shared" si="16"/>
        <v>176.39071000000001</v>
      </c>
      <c r="T51" s="18">
        <f t="shared" si="16"/>
        <v>115.93693000000002</v>
      </c>
      <c r="U51" s="31">
        <f t="shared" si="16"/>
        <v>112.78080999999999</v>
      </c>
      <c r="V51" s="18">
        <f t="shared" si="16"/>
        <v>124.85071000000001</v>
      </c>
      <c r="W51" s="31">
        <f t="shared" si="16"/>
        <v>148.20917</v>
      </c>
      <c r="X51" s="18">
        <f t="shared" si="16"/>
        <v>160.07518999999999</v>
      </c>
      <c r="Y51" s="31">
        <f t="shared" si="16"/>
        <v>193.72221000000002</v>
      </c>
      <c r="Z51" s="18">
        <v>154</v>
      </c>
      <c r="AA51" s="31">
        <f t="shared" si="16"/>
        <v>186</v>
      </c>
      <c r="AB51" s="31">
        <f>SUM(AB52:AB53)</f>
        <v>4763.5304599999999</v>
      </c>
    </row>
    <row r="52" spans="1:28" ht="16.5" thickTop="1" x14ac:dyDescent="0.25">
      <c r="A52" s="26" t="s">
        <v>101</v>
      </c>
      <c r="B52" s="26" t="s">
        <v>102</v>
      </c>
      <c r="C52" s="27">
        <v>0</v>
      </c>
      <c r="D52" s="27">
        <v>0</v>
      </c>
      <c r="E52" s="27">
        <v>0</v>
      </c>
      <c r="F52" s="27">
        <v>5</v>
      </c>
      <c r="G52" s="27">
        <v>1</v>
      </c>
      <c r="H52" s="27">
        <v>12</v>
      </c>
      <c r="I52" s="27">
        <v>13</v>
      </c>
      <c r="J52" s="27">
        <v>23</v>
      </c>
      <c r="K52" s="27">
        <v>61</v>
      </c>
      <c r="L52" s="27">
        <v>31</v>
      </c>
      <c r="M52" s="27">
        <v>69</v>
      </c>
      <c r="N52" s="27">
        <v>119</v>
      </c>
      <c r="O52" s="27">
        <v>0.59389999999999998</v>
      </c>
      <c r="P52" s="27">
        <v>195.08099999999999</v>
      </c>
      <c r="Q52" s="27">
        <v>225.30942999999999</v>
      </c>
      <c r="R52" s="27">
        <v>170.23454999999998</v>
      </c>
      <c r="S52" s="27">
        <v>148.53038000000001</v>
      </c>
      <c r="T52" s="27">
        <v>85.395800000000008</v>
      </c>
      <c r="U52" s="27">
        <v>96.13463999999999</v>
      </c>
      <c r="V52" s="27">
        <v>110.5946</v>
      </c>
      <c r="W52" s="27">
        <v>130.05445</v>
      </c>
      <c r="X52" s="27">
        <v>142.27956</v>
      </c>
      <c r="Y52" s="27">
        <v>172.7663</v>
      </c>
      <c r="Z52" s="27">
        <v>135</v>
      </c>
      <c r="AA52" s="27">
        <v>166</v>
      </c>
      <c r="AB52" s="27">
        <v>4707</v>
      </c>
    </row>
    <row r="53" spans="1:28" ht="15.75" x14ac:dyDescent="0.25">
      <c r="A53" s="26" t="s">
        <v>103</v>
      </c>
      <c r="B53" s="26" t="s">
        <v>104</v>
      </c>
      <c r="C53" s="27">
        <v>0</v>
      </c>
      <c r="D53" s="27">
        <v>28</v>
      </c>
      <c r="E53" s="27">
        <v>3</v>
      </c>
      <c r="F53" s="27">
        <v>1</v>
      </c>
      <c r="G53" s="27">
        <v>10</v>
      </c>
      <c r="H53" s="27">
        <v>0</v>
      </c>
      <c r="I53" s="27">
        <v>0</v>
      </c>
      <c r="J53" s="27">
        <v>2</v>
      </c>
      <c r="K53" s="27">
        <v>20</v>
      </c>
      <c r="L53" s="27">
        <v>23</v>
      </c>
      <c r="M53" s="27">
        <v>21</v>
      </c>
      <c r="N53" s="27">
        <v>52</v>
      </c>
      <c r="O53" s="27">
        <v>0.16824</v>
      </c>
      <c r="P53" s="27">
        <v>48.926310000000001</v>
      </c>
      <c r="Q53" s="27">
        <v>30.48657</v>
      </c>
      <c r="R53" s="27">
        <v>26.13428</v>
      </c>
      <c r="S53" s="27">
        <v>27.860329999999998</v>
      </c>
      <c r="T53" s="27">
        <v>30.541130000000003</v>
      </c>
      <c r="U53" s="27">
        <v>16.646169999999998</v>
      </c>
      <c r="V53" s="27">
        <v>14.256110000000001</v>
      </c>
      <c r="W53" s="27">
        <v>18.154720000000001</v>
      </c>
      <c r="X53" s="27">
        <v>17.795629999999996</v>
      </c>
      <c r="Y53" s="27">
        <v>20.955910000000003</v>
      </c>
      <c r="Z53" s="27">
        <v>19</v>
      </c>
      <c r="AA53" s="27">
        <v>20</v>
      </c>
      <c r="AB53" s="27">
        <v>56.530459999999998</v>
      </c>
    </row>
    <row r="54" spans="1:28" ht="18" thickBot="1" x14ac:dyDescent="0.25">
      <c r="A54" s="8">
        <v>9</v>
      </c>
      <c r="B54" s="10" t="s">
        <v>46</v>
      </c>
      <c r="C54" s="31">
        <v>1092</v>
      </c>
      <c r="D54" s="18">
        <v>995</v>
      </c>
      <c r="E54" s="31">
        <v>693</v>
      </c>
      <c r="F54" s="18">
        <v>546</v>
      </c>
      <c r="G54" s="31">
        <v>441</v>
      </c>
      <c r="H54" s="18">
        <v>359</v>
      </c>
      <c r="I54" s="31">
        <v>808</v>
      </c>
      <c r="J54" s="18">
        <v>2373</v>
      </c>
      <c r="K54" s="31">
        <v>3715</v>
      </c>
      <c r="L54" s="18">
        <v>1233</v>
      </c>
      <c r="M54" s="31">
        <v>5097</v>
      </c>
      <c r="N54" s="18">
        <v>3865</v>
      </c>
      <c r="O54" s="31">
        <v>1815.31654</v>
      </c>
      <c r="P54" s="18">
        <v>1097.2969499999999</v>
      </c>
      <c r="Q54" s="31">
        <v>1200.6583600000001</v>
      </c>
      <c r="R54" s="18">
        <v>1383.6513399999994</v>
      </c>
      <c r="S54" s="31">
        <v>1204.0883300000003</v>
      </c>
      <c r="T54" s="18">
        <v>734.23766000000012</v>
      </c>
      <c r="U54" s="31">
        <v>846.91690000000006</v>
      </c>
      <c r="V54" s="18">
        <v>1559.5964699999995</v>
      </c>
      <c r="W54" s="31">
        <v>495.35606999999993</v>
      </c>
      <c r="X54" s="18">
        <v>1175.6029799999999</v>
      </c>
      <c r="Y54" s="31">
        <v>458.98906000000005</v>
      </c>
      <c r="Z54" s="18">
        <v>632</v>
      </c>
      <c r="AA54" s="31">
        <v>589</v>
      </c>
      <c r="AB54" s="31">
        <v>601.12768000000005</v>
      </c>
    </row>
    <row r="55" spans="1:28" ht="18.75" thickTop="1" thickBot="1" x14ac:dyDescent="0.25">
      <c r="A55" s="8">
        <v>10</v>
      </c>
      <c r="B55" s="10" t="s">
        <v>47</v>
      </c>
      <c r="C55" s="31">
        <f t="shared" ref="C55:P55" si="17">+C56+C61+C62+C67</f>
        <v>0</v>
      </c>
      <c r="D55" s="18">
        <f t="shared" si="17"/>
        <v>28051</v>
      </c>
      <c r="E55" s="31">
        <f t="shared" si="17"/>
        <v>30904</v>
      </c>
      <c r="F55" s="18">
        <f t="shared" si="17"/>
        <v>20845</v>
      </c>
      <c r="G55" s="31">
        <f t="shared" si="17"/>
        <v>13437</v>
      </c>
      <c r="H55" s="18">
        <f t="shared" si="17"/>
        <v>45465</v>
      </c>
      <c r="I55" s="31">
        <f t="shared" si="17"/>
        <v>57793</v>
      </c>
      <c r="J55" s="18">
        <f t="shared" si="17"/>
        <v>69482</v>
      </c>
      <c r="K55" s="31">
        <f t="shared" si="17"/>
        <v>65196</v>
      </c>
      <c r="L55" s="18">
        <f t="shared" si="17"/>
        <v>68215</v>
      </c>
      <c r="M55" s="31">
        <f t="shared" si="17"/>
        <v>74865</v>
      </c>
      <c r="N55" s="18">
        <f t="shared" si="17"/>
        <v>90773</v>
      </c>
      <c r="O55" s="31">
        <f t="shared" si="17"/>
        <v>73577.786189999999</v>
      </c>
      <c r="P55" s="18">
        <f t="shared" si="17"/>
        <v>75496.403579999998</v>
      </c>
      <c r="Q55" s="31">
        <f>+Q56+Q61+Q62+Q67</f>
        <v>75362.926380000004</v>
      </c>
      <c r="R55" s="18">
        <f>+R56+R61+R62+R67</f>
        <v>64357.033620000009</v>
      </c>
      <c r="S55" s="31">
        <f t="shared" ref="S55:AB55" si="18">+S56+S61+S62+S67</f>
        <v>59824.422849999988</v>
      </c>
      <c r="T55" s="18">
        <f t="shared" si="18"/>
        <v>74728.499399999957</v>
      </c>
      <c r="U55" s="31">
        <f t="shared" si="18"/>
        <v>75623.959409999981</v>
      </c>
      <c r="V55" s="18">
        <f t="shared" si="18"/>
        <v>70431.026979999995</v>
      </c>
      <c r="W55" s="31">
        <f t="shared" si="18"/>
        <v>59801.274140000016</v>
      </c>
      <c r="X55" s="18">
        <f t="shared" si="18"/>
        <v>110675.6949300001</v>
      </c>
      <c r="Y55" s="31">
        <f t="shared" si="18"/>
        <v>87572.555410000015</v>
      </c>
      <c r="Z55" s="18">
        <v>75032</v>
      </c>
      <c r="AA55" s="31">
        <f t="shared" si="18"/>
        <v>80491</v>
      </c>
      <c r="AB55" s="31">
        <f t="shared" si="18"/>
        <v>78084</v>
      </c>
    </row>
    <row r="56" spans="1:28" ht="16.5" thickTop="1" x14ac:dyDescent="0.25">
      <c r="A56" s="26" t="s">
        <v>52</v>
      </c>
      <c r="B56" s="26" t="s">
        <v>48</v>
      </c>
      <c r="C56" s="27">
        <f t="shared" ref="C56:P56" si="19">SUM(C57:C60)</f>
        <v>0</v>
      </c>
      <c r="D56" s="27">
        <f t="shared" si="19"/>
        <v>28051</v>
      </c>
      <c r="E56" s="27">
        <f t="shared" si="19"/>
        <v>14631</v>
      </c>
      <c r="F56" s="27">
        <f t="shared" si="19"/>
        <v>14273</v>
      </c>
      <c r="G56" s="27">
        <f t="shared" si="19"/>
        <v>5514</v>
      </c>
      <c r="H56" s="27">
        <f t="shared" si="19"/>
        <v>25360</v>
      </c>
      <c r="I56" s="27">
        <f t="shared" si="19"/>
        <v>28829</v>
      </c>
      <c r="J56" s="27">
        <f t="shared" si="19"/>
        <v>28035</v>
      </c>
      <c r="K56" s="27">
        <f t="shared" si="19"/>
        <v>32197</v>
      </c>
      <c r="L56" s="27">
        <f t="shared" si="19"/>
        <v>23565</v>
      </c>
      <c r="M56" s="27">
        <f t="shared" si="19"/>
        <v>33394</v>
      </c>
      <c r="N56" s="27">
        <f t="shared" si="19"/>
        <v>41229</v>
      </c>
      <c r="O56" s="27">
        <f t="shared" si="19"/>
        <v>33129.989799999996</v>
      </c>
      <c r="P56" s="27">
        <f t="shared" si="19"/>
        <v>36748.708579999999</v>
      </c>
      <c r="Q56" s="27">
        <f t="shared" ref="Q56:AB56" si="20">SUM(Q57:Q60)</f>
        <v>37108.119550000003</v>
      </c>
      <c r="R56" s="27">
        <f t="shared" si="20"/>
        <v>28635.824090000006</v>
      </c>
      <c r="S56" s="27">
        <f t="shared" si="20"/>
        <v>26642.587950000001</v>
      </c>
      <c r="T56" s="27">
        <f t="shared" si="20"/>
        <v>37616.773399999955</v>
      </c>
      <c r="U56" s="27">
        <f t="shared" si="20"/>
        <v>38427.825309999986</v>
      </c>
      <c r="V56" s="27">
        <f t="shared" si="20"/>
        <v>34512.134189999997</v>
      </c>
      <c r="W56" s="27">
        <f t="shared" si="20"/>
        <v>25872.101279999988</v>
      </c>
      <c r="X56" s="27">
        <f t="shared" si="20"/>
        <v>69321.68980000008</v>
      </c>
      <c r="Y56" s="27">
        <f t="shared" si="20"/>
        <v>41346.477880000028</v>
      </c>
      <c r="Z56" s="27">
        <f>SUM(Z58:Z60)</f>
        <v>32595</v>
      </c>
      <c r="AA56" s="27">
        <f t="shared" si="20"/>
        <v>36638</v>
      </c>
      <c r="AB56" s="27">
        <f t="shared" si="20"/>
        <v>34634</v>
      </c>
    </row>
    <row r="57" spans="1:28" ht="15.75" x14ac:dyDescent="0.25">
      <c r="A57" s="26" t="s">
        <v>56</v>
      </c>
      <c r="B57" s="26" t="s">
        <v>63</v>
      </c>
      <c r="C57" s="27">
        <v>0</v>
      </c>
      <c r="D57" s="27">
        <v>6941</v>
      </c>
      <c r="E57" s="27">
        <v>4077</v>
      </c>
      <c r="F57" s="27">
        <v>3529</v>
      </c>
      <c r="G57" s="27">
        <v>4727</v>
      </c>
      <c r="H57" s="27">
        <v>5823</v>
      </c>
      <c r="I57" s="27">
        <v>6259</v>
      </c>
      <c r="J57" s="27">
        <v>5588</v>
      </c>
      <c r="K57" s="27">
        <v>7985</v>
      </c>
      <c r="L57" s="27">
        <v>6113</v>
      </c>
      <c r="M57" s="27">
        <v>6045</v>
      </c>
      <c r="N57" s="27">
        <v>7132</v>
      </c>
      <c r="O57" s="27">
        <v>6256.6530000000002</v>
      </c>
      <c r="P57" s="27">
        <v>6153.0825800000002</v>
      </c>
      <c r="Q57" s="27">
        <v>5622.9032100000004</v>
      </c>
      <c r="R57" s="27">
        <v>4516.3936500000009</v>
      </c>
      <c r="S57" s="27">
        <v>3609.9161500000009</v>
      </c>
      <c r="T57" s="27">
        <v>3216.2446999999993</v>
      </c>
      <c r="U57" s="27">
        <v>3816.7031100000008</v>
      </c>
      <c r="V57" s="27">
        <v>2682</v>
      </c>
      <c r="W57" s="27">
        <v>1547.0102199999997</v>
      </c>
      <c r="X57" s="27">
        <v>1750.8690000000004</v>
      </c>
      <c r="Y57" s="27">
        <v>2793.1771699999999</v>
      </c>
      <c r="Z57" s="27">
        <v>2561</v>
      </c>
      <c r="AA57" s="27">
        <v>2345</v>
      </c>
      <c r="AB57" s="27">
        <v>2698</v>
      </c>
    </row>
    <row r="58" spans="1:28" ht="15.75" x14ac:dyDescent="0.25">
      <c r="A58" s="26" t="s">
        <v>105</v>
      </c>
      <c r="B58" s="26" t="s">
        <v>106</v>
      </c>
      <c r="C58" s="27">
        <v>0</v>
      </c>
      <c r="D58" s="27">
        <v>8529</v>
      </c>
      <c r="E58" s="27">
        <v>3247</v>
      </c>
      <c r="F58" s="27">
        <v>1856</v>
      </c>
      <c r="G58" s="27">
        <v>760</v>
      </c>
      <c r="H58" s="27">
        <v>5683</v>
      </c>
      <c r="I58" s="27">
        <v>5795</v>
      </c>
      <c r="J58" s="27">
        <v>5077</v>
      </c>
      <c r="K58" s="27">
        <v>5958</v>
      </c>
      <c r="L58" s="27">
        <v>5128</v>
      </c>
      <c r="M58" s="27">
        <v>4490</v>
      </c>
      <c r="N58" s="27">
        <v>5457</v>
      </c>
      <c r="O58" s="27">
        <v>0</v>
      </c>
      <c r="P58" s="27">
        <v>0</v>
      </c>
      <c r="Q58" s="27">
        <v>1364.902</v>
      </c>
      <c r="R58" s="27">
        <v>1352.57212</v>
      </c>
      <c r="S58" s="27">
        <v>0</v>
      </c>
      <c r="T58" s="27">
        <v>0</v>
      </c>
      <c r="U58" s="27">
        <v>0</v>
      </c>
      <c r="V58" s="27">
        <v>184.23419000000001</v>
      </c>
      <c r="W58" s="27">
        <v>231.07568999999987</v>
      </c>
      <c r="X58" s="27">
        <v>419.83964999999989</v>
      </c>
      <c r="Y58" s="27">
        <v>192.10382999999996</v>
      </c>
      <c r="Z58" s="27">
        <v>354</v>
      </c>
      <c r="AA58" s="27">
        <v>289</v>
      </c>
      <c r="AB58" s="27">
        <v>324</v>
      </c>
    </row>
    <row r="59" spans="1:28" ht="15.75" x14ac:dyDescent="0.25">
      <c r="A59" s="26" t="s">
        <v>57</v>
      </c>
      <c r="B59" s="26" t="s">
        <v>64</v>
      </c>
      <c r="C59" s="27">
        <v>0</v>
      </c>
      <c r="D59" s="27">
        <v>6679</v>
      </c>
      <c r="E59" s="27">
        <v>5684</v>
      </c>
      <c r="F59" s="27">
        <v>4766</v>
      </c>
      <c r="G59" s="27">
        <v>15</v>
      </c>
      <c r="H59" s="27">
        <v>6964</v>
      </c>
      <c r="I59" s="27">
        <v>7412</v>
      </c>
      <c r="J59" s="27">
        <v>8055</v>
      </c>
      <c r="K59" s="27">
        <v>9813</v>
      </c>
      <c r="L59" s="27">
        <v>8460</v>
      </c>
      <c r="M59" s="27">
        <v>11718</v>
      </c>
      <c r="N59" s="27">
        <v>10244</v>
      </c>
      <c r="O59" s="27">
        <v>10317.0098</v>
      </c>
      <c r="P59" s="27">
        <v>10163.567999999999</v>
      </c>
      <c r="Q59" s="27">
        <v>10833.98993</v>
      </c>
      <c r="R59" s="27">
        <v>8572.9903299999987</v>
      </c>
      <c r="S59" s="27">
        <v>9091.6255799999999</v>
      </c>
      <c r="T59" s="27">
        <v>19082.27325999998</v>
      </c>
      <c r="U59" s="27">
        <v>18329.036199999988</v>
      </c>
      <c r="V59" s="27">
        <v>18166</v>
      </c>
      <c r="W59" s="27">
        <v>13752.508869999985</v>
      </c>
      <c r="X59" s="27">
        <v>14854.620460000002</v>
      </c>
      <c r="Y59" s="27">
        <v>17592.23766000001</v>
      </c>
      <c r="Z59" s="27">
        <v>15652</v>
      </c>
      <c r="AA59" s="27">
        <v>18021</v>
      </c>
      <c r="AB59" s="27">
        <v>18356</v>
      </c>
    </row>
    <row r="60" spans="1:28" ht="15.75" x14ac:dyDescent="0.25">
      <c r="A60" s="26" t="s">
        <v>58</v>
      </c>
      <c r="B60" s="26" t="s">
        <v>65</v>
      </c>
      <c r="C60" s="27">
        <v>0</v>
      </c>
      <c r="D60" s="27">
        <v>5902</v>
      </c>
      <c r="E60" s="27">
        <v>1623</v>
      </c>
      <c r="F60" s="27">
        <v>4122</v>
      </c>
      <c r="G60" s="27">
        <v>12</v>
      </c>
      <c r="H60" s="27">
        <v>6890</v>
      </c>
      <c r="I60" s="27">
        <v>9363</v>
      </c>
      <c r="J60" s="27">
        <v>9315</v>
      </c>
      <c r="K60" s="27">
        <v>8441</v>
      </c>
      <c r="L60" s="27">
        <v>3864</v>
      </c>
      <c r="M60" s="27">
        <v>11141</v>
      </c>
      <c r="N60" s="27">
        <v>18396</v>
      </c>
      <c r="O60" s="27">
        <f>1268.88693+15287.44007</f>
        <v>16556.327000000001</v>
      </c>
      <c r="P60" s="27">
        <v>20432.058000000001</v>
      </c>
      <c r="Q60" s="27">
        <v>19286.324410000001</v>
      </c>
      <c r="R60" s="27">
        <v>14193.867990000006</v>
      </c>
      <c r="S60" s="27">
        <v>13941.046219999998</v>
      </c>
      <c r="T60" s="27">
        <v>15318.255439999977</v>
      </c>
      <c r="U60" s="27">
        <v>16282.085999999994</v>
      </c>
      <c r="V60" s="27">
        <v>13479.9</v>
      </c>
      <c r="W60" s="27">
        <v>10341.506500000001</v>
      </c>
      <c r="X60" s="27">
        <v>52296.360690000074</v>
      </c>
      <c r="Y60" s="27">
        <v>20768.959220000019</v>
      </c>
      <c r="Z60" s="27">
        <v>16589</v>
      </c>
      <c r="AA60" s="27">
        <v>15983</v>
      </c>
      <c r="AB60" s="27">
        <v>13256</v>
      </c>
    </row>
    <row r="61" spans="1:28" ht="15.75" x14ac:dyDescent="0.25">
      <c r="A61" s="26" t="s">
        <v>53</v>
      </c>
      <c r="B61" s="26" t="s">
        <v>49</v>
      </c>
      <c r="C61" s="27">
        <v>0</v>
      </c>
      <c r="D61" s="27">
        <v>0</v>
      </c>
      <c r="E61" s="27">
        <v>7</v>
      </c>
      <c r="F61" s="27">
        <v>48</v>
      </c>
      <c r="G61" s="27">
        <v>905</v>
      </c>
      <c r="H61" s="27">
        <v>101</v>
      </c>
      <c r="I61" s="27">
        <v>100</v>
      </c>
      <c r="J61" s="27">
        <v>133</v>
      </c>
      <c r="K61" s="27">
        <v>6895</v>
      </c>
      <c r="L61" s="27">
        <v>4115</v>
      </c>
      <c r="M61" s="27">
        <v>3738</v>
      </c>
      <c r="N61" s="27">
        <v>120</v>
      </c>
      <c r="O61" s="27">
        <v>633.64011000000005</v>
      </c>
      <c r="P61" s="27">
        <v>988.18799999999999</v>
      </c>
      <c r="Q61" s="27">
        <v>441.21802000000002</v>
      </c>
      <c r="R61" s="27">
        <v>732</v>
      </c>
      <c r="S61" s="27">
        <v>358</v>
      </c>
      <c r="T61" s="27">
        <v>619.66641999999979</v>
      </c>
      <c r="U61" s="27">
        <v>897.06262000000061</v>
      </c>
      <c r="V61" s="27">
        <v>791.82438999999965</v>
      </c>
      <c r="W61" s="27">
        <v>1277.3445300000005</v>
      </c>
      <c r="X61" s="27">
        <v>1973.8817400000012</v>
      </c>
      <c r="Y61" s="27">
        <v>3373.1799299999993</v>
      </c>
      <c r="Z61" s="27">
        <v>2798</v>
      </c>
      <c r="AA61" s="27">
        <v>2650</v>
      </c>
      <c r="AB61" s="27">
        <v>2420</v>
      </c>
    </row>
    <row r="62" spans="1:28" ht="15.75" x14ac:dyDescent="0.25">
      <c r="A62" s="26" t="s">
        <v>54</v>
      </c>
      <c r="B62" s="26" t="s">
        <v>50</v>
      </c>
      <c r="C62" s="27">
        <f t="shared" ref="C62:P62" si="21">SUM(C63:C66)</f>
        <v>0</v>
      </c>
      <c r="D62" s="27">
        <f t="shared" si="21"/>
        <v>0</v>
      </c>
      <c r="E62" s="27">
        <f t="shared" si="21"/>
        <v>12165</v>
      </c>
      <c r="F62" s="27">
        <f t="shared" si="21"/>
        <v>6358</v>
      </c>
      <c r="G62" s="27">
        <f t="shared" si="21"/>
        <v>3673</v>
      </c>
      <c r="H62" s="27">
        <f t="shared" si="21"/>
        <v>17193</v>
      </c>
      <c r="I62" s="27">
        <f t="shared" si="21"/>
        <v>26431</v>
      </c>
      <c r="J62" s="27">
        <f t="shared" si="21"/>
        <v>39029</v>
      </c>
      <c r="K62" s="27">
        <f t="shared" si="21"/>
        <v>23298</v>
      </c>
      <c r="L62" s="27">
        <f t="shared" si="21"/>
        <v>38183</v>
      </c>
      <c r="M62" s="27">
        <f t="shared" si="21"/>
        <v>34923</v>
      </c>
      <c r="N62" s="27">
        <f t="shared" si="21"/>
        <v>46407</v>
      </c>
      <c r="O62" s="27">
        <f t="shared" si="21"/>
        <v>36928.929710000004</v>
      </c>
      <c r="P62" s="27">
        <f t="shared" si="21"/>
        <v>34728.716999999997</v>
      </c>
      <c r="Q62" s="27">
        <f t="shared" ref="Q62:AB62" si="22">SUM(Q63:Q66)</f>
        <v>34149.098729999998</v>
      </c>
      <c r="R62" s="27">
        <f t="shared" si="22"/>
        <v>32137.209530000004</v>
      </c>
      <c r="S62" s="27">
        <f t="shared" si="22"/>
        <v>29557.834899999987</v>
      </c>
      <c r="T62" s="27">
        <f t="shared" si="22"/>
        <v>33581.655379999989</v>
      </c>
      <c r="U62" s="27">
        <f t="shared" si="22"/>
        <v>33114.758609999997</v>
      </c>
      <c r="V62" s="27">
        <f t="shared" si="22"/>
        <v>32417.917150000001</v>
      </c>
      <c r="W62" s="27">
        <f t="shared" si="22"/>
        <v>29770.728220000026</v>
      </c>
      <c r="X62" s="27">
        <f t="shared" si="22"/>
        <v>36552.747370000026</v>
      </c>
      <c r="Y62" s="27">
        <f t="shared" si="22"/>
        <v>39872.502939999991</v>
      </c>
      <c r="Z62" s="27">
        <v>37895</v>
      </c>
      <c r="AA62" s="27">
        <f t="shared" si="22"/>
        <v>38562</v>
      </c>
      <c r="AB62" s="27">
        <f t="shared" si="22"/>
        <v>38680</v>
      </c>
    </row>
    <row r="63" spans="1:28" ht="15.75" x14ac:dyDescent="0.25">
      <c r="A63" s="26" t="s">
        <v>59</v>
      </c>
      <c r="B63" s="26" t="s">
        <v>66</v>
      </c>
      <c r="C63" s="27">
        <v>0</v>
      </c>
      <c r="D63" s="27">
        <v>0</v>
      </c>
      <c r="E63" s="27">
        <v>7833</v>
      </c>
      <c r="F63" s="27">
        <v>5949</v>
      </c>
      <c r="G63" s="27">
        <v>3386</v>
      </c>
      <c r="H63" s="27">
        <v>11735</v>
      </c>
      <c r="I63" s="27">
        <v>13494</v>
      </c>
      <c r="J63" s="27">
        <v>12142</v>
      </c>
      <c r="K63" s="27">
        <v>17301</v>
      </c>
      <c r="L63" s="27">
        <v>9686</v>
      </c>
      <c r="M63" s="27">
        <v>21073</v>
      </c>
      <c r="N63" s="27">
        <v>20935</v>
      </c>
      <c r="O63" s="27">
        <v>18468.202270000002</v>
      </c>
      <c r="P63" s="27">
        <v>14827.82</v>
      </c>
      <c r="Q63" s="27">
        <v>13297.627500000001</v>
      </c>
      <c r="R63" s="27">
        <v>11467.226020000007</v>
      </c>
      <c r="S63" s="27">
        <v>8748.2440899999983</v>
      </c>
      <c r="T63" s="27">
        <v>12616.031289999986</v>
      </c>
      <c r="U63" s="27">
        <v>13003.33149</v>
      </c>
      <c r="V63" s="27">
        <v>12388.14457</v>
      </c>
      <c r="W63" s="27">
        <v>9133.1646500000061</v>
      </c>
      <c r="X63" s="27">
        <v>14893.301490000013</v>
      </c>
      <c r="Y63" s="27">
        <v>17417.825679999991</v>
      </c>
      <c r="Z63" s="27">
        <v>16317</v>
      </c>
      <c r="AA63" s="27">
        <v>16587</v>
      </c>
      <c r="AB63" s="27">
        <v>17526</v>
      </c>
    </row>
    <row r="64" spans="1:28" ht="15.75" x14ac:dyDescent="0.25">
      <c r="A64" s="26" t="s">
        <v>60</v>
      </c>
      <c r="B64" s="26" t="s">
        <v>67</v>
      </c>
      <c r="C64" s="27">
        <v>0</v>
      </c>
      <c r="D64" s="27">
        <v>0</v>
      </c>
      <c r="E64" s="27">
        <v>235</v>
      </c>
      <c r="F64" s="27">
        <v>7</v>
      </c>
      <c r="G64" s="27">
        <v>23</v>
      </c>
      <c r="H64" s="27">
        <v>4089</v>
      </c>
      <c r="I64" s="27">
        <v>10505</v>
      </c>
      <c r="J64" s="27">
        <v>16705</v>
      </c>
      <c r="K64" s="27">
        <v>139</v>
      </c>
      <c r="L64" s="27">
        <v>8017</v>
      </c>
      <c r="M64" s="27">
        <v>10057</v>
      </c>
      <c r="N64" s="27">
        <v>21610</v>
      </c>
      <c r="O64" s="27">
        <v>15775.556</v>
      </c>
      <c r="P64" s="27">
        <v>16344.668</v>
      </c>
      <c r="Q64" s="27">
        <v>16468.298569999999</v>
      </c>
      <c r="R64" s="27">
        <v>15738.513509999995</v>
      </c>
      <c r="S64" s="27">
        <v>16586.881459999982</v>
      </c>
      <c r="T64" s="27">
        <v>16575.341730000007</v>
      </c>
      <c r="U64" s="27">
        <v>15365.650369999998</v>
      </c>
      <c r="V64" s="27">
        <v>15424.68</v>
      </c>
      <c r="W64" s="27">
        <v>16281.193990000018</v>
      </c>
      <c r="X64" s="27">
        <v>15892.271840000014</v>
      </c>
      <c r="Y64" s="27">
        <v>16010.802870000001</v>
      </c>
      <c r="Z64" s="27">
        <v>15428</v>
      </c>
      <c r="AA64" s="27">
        <v>15623</v>
      </c>
      <c r="AB64" s="27">
        <v>15021</v>
      </c>
    </row>
    <row r="65" spans="1:28" ht="15.75" x14ac:dyDescent="0.25">
      <c r="A65" s="26" t="s">
        <v>61</v>
      </c>
      <c r="B65" s="26" t="s">
        <v>68</v>
      </c>
      <c r="C65" s="27">
        <v>0</v>
      </c>
      <c r="D65" s="27">
        <v>0</v>
      </c>
      <c r="E65" s="27">
        <v>4097</v>
      </c>
      <c r="F65" s="27">
        <v>402</v>
      </c>
      <c r="G65" s="27">
        <v>264</v>
      </c>
      <c r="H65" s="27">
        <v>1208</v>
      </c>
      <c r="I65" s="27">
        <v>2307</v>
      </c>
      <c r="J65" s="27">
        <v>9281</v>
      </c>
      <c r="K65" s="27">
        <v>5595</v>
      </c>
      <c r="L65" s="27">
        <v>20332</v>
      </c>
      <c r="M65" s="27">
        <v>3411</v>
      </c>
      <c r="N65" s="27">
        <v>3484</v>
      </c>
      <c r="O65" s="27">
        <v>2408.0230000000001</v>
      </c>
      <c r="P65" s="27">
        <v>3231.4380000000001</v>
      </c>
      <c r="Q65" s="27">
        <v>4088.6777600000014</v>
      </c>
      <c r="R65" s="27">
        <v>4709</v>
      </c>
      <c r="S65" s="27">
        <v>3942.6818800000028</v>
      </c>
      <c r="T65" s="27">
        <v>4113.1042299999981</v>
      </c>
      <c r="U65" s="27">
        <v>4565.3972600000006</v>
      </c>
      <c r="V65" s="27">
        <v>4446.8599999999997</v>
      </c>
      <c r="W65" s="27">
        <v>4268.8652900000016</v>
      </c>
      <c r="X65" s="27">
        <v>5681.210939999999</v>
      </c>
      <c r="Y65" s="27">
        <v>6260.0461099999993</v>
      </c>
      <c r="Z65" s="27">
        <v>6025</v>
      </c>
      <c r="AA65" s="27">
        <v>6184</v>
      </c>
      <c r="AB65" s="27">
        <v>5983</v>
      </c>
    </row>
    <row r="66" spans="1:28" ht="15" customHeight="1" x14ac:dyDescent="0.25">
      <c r="A66" s="26" t="s">
        <v>62</v>
      </c>
      <c r="B66" s="26" t="s">
        <v>69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161</v>
      </c>
      <c r="I66" s="27">
        <v>125</v>
      </c>
      <c r="J66" s="27">
        <v>901</v>
      </c>
      <c r="K66" s="27">
        <v>263</v>
      </c>
      <c r="L66" s="27">
        <v>148</v>
      </c>
      <c r="M66" s="27">
        <v>382</v>
      </c>
      <c r="N66" s="27">
        <v>378</v>
      </c>
      <c r="O66" s="27">
        <v>277.14843999999999</v>
      </c>
      <c r="P66" s="27">
        <v>324.791</v>
      </c>
      <c r="Q66" s="27">
        <v>294.49490000000003</v>
      </c>
      <c r="R66" s="27">
        <v>222.47</v>
      </c>
      <c r="S66" s="27">
        <v>280.02746999999999</v>
      </c>
      <c r="T66" s="27">
        <v>277.17813000000007</v>
      </c>
      <c r="U66" s="27">
        <v>180.37949000000006</v>
      </c>
      <c r="V66" s="27">
        <v>158.23258000000001</v>
      </c>
      <c r="W66" s="27">
        <v>87.504289999999997</v>
      </c>
      <c r="X66" s="27">
        <v>85.963100000000011</v>
      </c>
      <c r="Y66" s="27">
        <v>183.82827999999998</v>
      </c>
      <c r="Z66" s="27">
        <v>125</v>
      </c>
      <c r="AA66" s="27">
        <v>168</v>
      </c>
      <c r="AB66" s="27">
        <v>150</v>
      </c>
    </row>
    <row r="67" spans="1:28" ht="17.25" customHeight="1" x14ac:dyDescent="0.25">
      <c r="A67" s="26" t="s">
        <v>55</v>
      </c>
      <c r="B67" s="26" t="s">
        <v>51</v>
      </c>
      <c r="C67" s="27">
        <v>0</v>
      </c>
      <c r="D67" s="27">
        <v>0</v>
      </c>
      <c r="E67" s="27">
        <v>4101</v>
      </c>
      <c r="F67" s="27">
        <v>166</v>
      </c>
      <c r="G67" s="27">
        <v>3345</v>
      </c>
      <c r="H67" s="27">
        <v>2811</v>
      </c>
      <c r="I67" s="27">
        <v>2433</v>
      </c>
      <c r="J67" s="27">
        <v>2285</v>
      </c>
      <c r="K67" s="27">
        <v>2806</v>
      </c>
      <c r="L67" s="27">
        <v>2352</v>
      </c>
      <c r="M67" s="27">
        <v>2810</v>
      </c>
      <c r="N67" s="27">
        <v>3017</v>
      </c>
      <c r="O67" s="27">
        <v>2885.2265699999998</v>
      </c>
      <c r="P67" s="27">
        <v>3030.79</v>
      </c>
      <c r="Q67" s="27">
        <v>3664.49008</v>
      </c>
      <c r="R67" s="27">
        <v>2852</v>
      </c>
      <c r="S67" s="27">
        <v>3266</v>
      </c>
      <c r="T67" s="27">
        <v>2910.404199999999</v>
      </c>
      <c r="U67" s="27">
        <v>3184.3128699999988</v>
      </c>
      <c r="V67" s="27">
        <v>2709.1512500000008</v>
      </c>
      <c r="W67" s="27">
        <v>2881.1001100000012</v>
      </c>
      <c r="X67" s="27">
        <v>2827.3760200000011</v>
      </c>
      <c r="Y67" s="27">
        <v>2980.3946600000008</v>
      </c>
      <c r="Z67" s="27">
        <v>2548</v>
      </c>
      <c r="AA67" s="27">
        <v>2641</v>
      </c>
      <c r="AB67" s="27">
        <v>2350</v>
      </c>
    </row>
    <row r="68" spans="1:28" ht="19.5" thickBot="1" x14ac:dyDescent="0.25">
      <c r="A68" s="12"/>
      <c r="B68" s="13" t="s">
        <v>2</v>
      </c>
      <c r="C68" s="32">
        <f t="shared" ref="C68:N68" si="23">+C55+C54+C51+C42+C27+C23+C19+C18+C12</f>
        <v>24200</v>
      </c>
      <c r="D68" s="32">
        <f t="shared" si="23"/>
        <v>52867</v>
      </c>
      <c r="E68" s="32">
        <f t="shared" si="23"/>
        <v>45861</v>
      </c>
      <c r="F68" s="32">
        <f t="shared" si="23"/>
        <v>35623</v>
      </c>
      <c r="G68" s="32">
        <f t="shared" si="23"/>
        <v>35822</v>
      </c>
      <c r="H68" s="32">
        <f t="shared" si="23"/>
        <v>70861</v>
      </c>
      <c r="I68" s="32">
        <f t="shared" si="23"/>
        <v>86364</v>
      </c>
      <c r="J68" s="32">
        <f t="shared" si="23"/>
        <v>101927</v>
      </c>
      <c r="K68" s="32">
        <f t="shared" si="23"/>
        <v>107158</v>
      </c>
      <c r="L68" s="32">
        <f t="shared" si="23"/>
        <v>103071</v>
      </c>
      <c r="M68" s="32">
        <f t="shared" si="23"/>
        <v>116347.15399999999</v>
      </c>
      <c r="N68" s="32">
        <f t="shared" si="23"/>
        <v>140233.068</v>
      </c>
      <c r="O68" s="32">
        <f t="shared" ref="O68:Z68" si="24">+O55+O54+O51+O42+O27+O23+O22+O19+O18+O12</f>
        <v>111240.07697000001</v>
      </c>
      <c r="P68" s="32">
        <f t="shared" si="24"/>
        <v>115787.97997</v>
      </c>
      <c r="Q68" s="32">
        <f t="shared" si="24"/>
        <v>115445.49553000003</v>
      </c>
      <c r="R68" s="32">
        <f t="shared" si="24"/>
        <v>100465.47923000003</v>
      </c>
      <c r="S68" s="32">
        <f t="shared" si="24"/>
        <v>91842.081889999987</v>
      </c>
      <c r="T68" s="32">
        <f>+T55+T54+T51+T42+T27+T23+T22+T19+T18+T12</f>
        <v>108573.27845999996</v>
      </c>
      <c r="U68" s="32">
        <f t="shared" si="24"/>
        <v>110273.15377999999</v>
      </c>
      <c r="V68" s="32">
        <f t="shared" si="24"/>
        <v>103141.81964000002</v>
      </c>
      <c r="W68" s="32">
        <f t="shared" si="24"/>
        <v>94549.27459000003</v>
      </c>
      <c r="X68" s="32">
        <f t="shared" si="24"/>
        <v>156364.4072300001</v>
      </c>
      <c r="Y68" s="32">
        <f t="shared" si="24"/>
        <v>137580.99608000004</v>
      </c>
      <c r="Z68" s="32">
        <f t="shared" si="24"/>
        <v>115315</v>
      </c>
      <c r="AA68" s="32">
        <f>+AA55+AA54+AA51+AA42+AA27+AA23+AA22+AA19+AA18+AA12</f>
        <v>134381</v>
      </c>
      <c r="AB68" s="32">
        <f t="shared" ref="AB68" si="25">+AB55+AB54+AB51+AB42+AB27+AB23+AB22+AB19+AB18+AB12</f>
        <v>141609.75877999997</v>
      </c>
    </row>
    <row r="69" spans="1:28" ht="16.5" thickTop="1" x14ac:dyDescent="0.25">
      <c r="A69" s="9"/>
      <c r="B69" s="30" t="s">
        <v>108</v>
      </c>
      <c r="C69" s="9"/>
      <c r="D69" s="9"/>
      <c r="E69" s="9"/>
      <c r="W69" s="5"/>
      <c r="X69" s="5"/>
      <c r="Y69" s="5"/>
      <c r="Z69" s="5"/>
      <c r="AA69" s="5"/>
    </row>
  </sheetData>
  <mergeCells count="2">
    <mergeCell ref="C5:K5"/>
    <mergeCell ref="E7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IMPORTACIONES VOLUMEN 2025</vt:lpstr>
      <vt:lpstr>IMPORTACIONES VALOR 2025</vt:lpstr>
    </vt:vector>
  </TitlesOfParts>
  <Company>DGF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Manejo y Proteccion</dc:creator>
  <cp:lastModifiedBy>Boragno Rodrí Leonardo Daniel</cp:lastModifiedBy>
  <cp:lastPrinted>2017-06-13T13:58:26Z</cp:lastPrinted>
  <dcterms:created xsi:type="dcterms:W3CDTF">2006-08-30T16:50:01Z</dcterms:created>
  <dcterms:modified xsi:type="dcterms:W3CDTF">2026-04-08T14:44:08Z</dcterms:modified>
</cp:coreProperties>
</file>