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840" yWindow="90" windowWidth="10260" windowHeight="7245"/>
  </bookViews>
  <sheets>
    <sheet name="ASOC.ESPAÑOLA" sheetId="1" r:id="rId1"/>
    <sheet name="HOSP.EVANGÉLICO" sheetId="2" r:id="rId2"/>
    <sheet name="CASMU" sheetId="3" r:id="rId3"/>
    <sheet name="CÍRCULO CATÓLICO" sheetId="4" r:id="rId4"/>
    <sheet name="CUDAM" sheetId="5" r:id="rId5"/>
    <sheet name="COSEM" sheetId="6" r:id="rId6"/>
    <sheet name="GREMCA" sheetId="7" r:id="rId7"/>
    <sheet name="MUCAM" sheetId="8" r:id="rId8"/>
    <sheet name="SMI" sheetId="9" r:id="rId9"/>
    <sheet name="UNIVERSAL SPS" sheetId="10" r:id="rId10"/>
    <sheet name="GREMEDA" sheetId="11" r:id="rId11"/>
    <sheet name="CAAMEPA" sheetId="12" r:id="rId12"/>
    <sheet name="CRAMI" sheetId="23" r:id="rId13"/>
    <sheet name="COMECA" sheetId="24" r:id="rId14"/>
    <sheet name="CAMCEL" sheetId="25" r:id="rId15"/>
    <sheet name="CAMEC" sheetId="26" r:id="rId16"/>
    <sheet name="CAMOC" sheetId="27" r:id="rId17"/>
    <sheet name="CAMEDUR" sheetId="28" r:id="rId18"/>
    <sheet name="COMEFLO" sheetId="29" r:id="rId19"/>
    <sheet name="COMEF" sheetId="30" r:id="rId20"/>
    <sheet name="CAMDEL" sheetId="48" r:id="rId21"/>
    <sheet name="AMDM" sheetId="33" r:id="rId22"/>
    <sheet name="CRAME" sheetId="34" r:id="rId23"/>
    <sheet name="COMEPA" sheetId="35" r:id="rId24"/>
    <sheet name="AMEDRIN" sheetId="36" r:id="rId25"/>
    <sheet name="CAMY" sheetId="52" r:id="rId26"/>
    <sheet name="CASMER" sheetId="37" r:id="rId27"/>
    <sheet name="COMERI" sheetId="47" r:id="rId28"/>
    <sheet name="COMERO" sheetId="50" r:id="rId29"/>
    <sheet name="SMQS" sheetId="53" r:id="rId30"/>
    <sheet name="AMSJ" sheetId="40" r:id="rId31"/>
    <sheet name="CAMS" sheetId="41" r:id="rId32"/>
    <sheet name="COMTA" sheetId="42" r:id="rId33"/>
    <sheet name="IAC" sheetId="51" r:id="rId34"/>
    <sheet name="TOTAL  MONTEVIDEO" sheetId="44" r:id="rId35"/>
    <sheet name="TOTAL INTERIOR" sheetId="45" r:id="rId36"/>
    <sheet name="TOTAL PAÍS" sheetId="46"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xlnm.Print_Area" localSheetId="7">MUCAM!$C$1:$G$135</definedName>
    <definedName name="__xlnm.Print_Titles" localSheetId="7">MUCAM!$1:$3</definedName>
    <definedName name="_xlnm.Print_Area" localSheetId="21">AMDM!$C$1:$G$135</definedName>
    <definedName name="_xlnm.Print_Area" localSheetId="24">AMEDRIN!$C$1:$G$135</definedName>
    <definedName name="_xlnm.Print_Area" localSheetId="30">AMSJ!$C$1:$G$135</definedName>
    <definedName name="_xlnm.Print_Area" localSheetId="0">ASOC.ESPAÑOLA!$C$1:$G$135</definedName>
    <definedName name="_xlnm.Print_Area" localSheetId="11">CAAMEPA!$C$1:$G$135</definedName>
    <definedName name="_xlnm.Print_Area" localSheetId="14">CAMCEL!$C$1:$G$135</definedName>
    <definedName name="_xlnm.Print_Area" localSheetId="15">CAMEC!$C$1:$G$135</definedName>
    <definedName name="_xlnm.Print_Area" localSheetId="17">CAMEDUR!$C$1:$G$135</definedName>
    <definedName name="_xlnm.Print_Area" localSheetId="16">CAMOC!$C$1:$G$135</definedName>
    <definedName name="_xlnm.Print_Area" localSheetId="31">CAMS!$C$1:$G$135</definedName>
    <definedName name="_xlnm.Print_Area" localSheetId="25">CAMY!$C$1:$G$135</definedName>
    <definedName name="_xlnm.Print_Area" localSheetId="26">CASMER!$C$1:$G$135</definedName>
    <definedName name="_xlnm.Print_Area" localSheetId="2">CASMU!$C$1:$G$135</definedName>
    <definedName name="_xlnm.Print_Area" localSheetId="3">'CÍRCULO CATÓLICO'!$C$1:$G$135</definedName>
    <definedName name="_xlnm.Print_Area" localSheetId="13">COMECA!$C$1:$G$135</definedName>
    <definedName name="_xlnm.Print_Area" localSheetId="19">COMEF!$C$1:$G$135</definedName>
    <definedName name="_xlnm.Print_Area" localSheetId="18">COMEFLO!$C$1:$G$135</definedName>
    <definedName name="_xlnm.Print_Area" localSheetId="23">COMEPA!$C$1:$G$135</definedName>
    <definedName name="_xlnm.Print_Area" localSheetId="27">COMERI!$C$1:$G$135</definedName>
    <definedName name="_xlnm.Print_Area" localSheetId="28">COMERO!$C$1:$G$135</definedName>
    <definedName name="_xlnm.Print_Area" localSheetId="32">COMTA!$C$1:$G$135</definedName>
    <definedName name="_xlnm.Print_Area" localSheetId="5">COSEM!$C$1:$G$135</definedName>
    <definedName name="_xlnm.Print_Area" localSheetId="22">CRAME!$C$1:$G$135</definedName>
    <definedName name="_xlnm.Print_Area" localSheetId="12">CRAMI!$C$1:$G$135</definedName>
    <definedName name="_xlnm.Print_Area" localSheetId="4">CUDAM!$C$1:$G$135</definedName>
    <definedName name="_xlnm.Print_Area" localSheetId="6">GREMCA!$C$1:$G$135</definedName>
    <definedName name="_xlnm.Print_Area" localSheetId="10">GREMEDA!$C$1:$G$135</definedName>
    <definedName name="_xlnm.Print_Area" localSheetId="1">HOSP.EVANGÉLICO!$C$1:$G$135</definedName>
    <definedName name="_xlnm.Print_Area" localSheetId="33">IAC!$C$66:$J$135</definedName>
    <definedName name="_xlnm.Print_Area" localSheetId="7">MUCAM!$C$1:$G$135</definedName>
    <definedName name="_xlnm.Print_Area" localSheetId="8">SMI!$C$1:$G$135</definedName>
    <definedName name="_xlnm.Print_Area" localSheetId="29">SMQS!$C$1:$G$135</definedName>
    <definedName name="_xlnm.Print_Area" localSheetId="34">'TOTAL  MONTEVIDEO'!$C$1:$G$135</definedName>
    <definedName name="_xlnm.Print_Area" localSheetId="35">'TOTAL INTERIOR'!$C$1:$G$135</definedName>
    <definedName name="_xlnm.Print_Area" localSheetId="36">'TOTAL PAÍS'!$C$1:$G$135</definedName>
    <definedName name="_xlnm.Print_Area" localSheetId="9">'UNIVERSAL SPS'!$C$1:$G$135</definedName>
    <definedName name="inicioPeriodoActuala" localSheetId="24">[1]InformacionGeneral!$L$11</definedName>
    <definedName name="inicioPeriodoActuala" localSheetId="14">[1]InformacionGeneral!$L$11</definedName>
    <definedName name="inicioPeriodoActuala" localSheetId="25">[2]InformacionGeneral!$L$11</definedName>
    <definedName name="inicioPeriodoActuala" localSheetId="28">[2]InformacionGeneral!$L$11</definedName>
    <definedName name="inicioPeriodoActuala" localSheetId="33">[2]InformacionGeneral!$L$11</definedName>
    <definedName name="inicioPeriodoActuala" localSheetId="29">[2]InformacionGeneral!$L$11</definedName>
    <definedName name="inicioPeriodoActuala">[1]InformacionGeneral!$L$11</definedName>
    <definedName name="inicioPeriodoAnteriore" localSheetId="24">[1]InformacionGeneral!$L$12</definedName>
    <definedName name="inicioPeriodoAnteriore" localSheetId="14">[1]InformacionGeneral!$L$12</definedName>
    <definedName name="inicioPeriodoAnteriore" localSheetId="25">[2]InformacionGeneral!$L$12</definedName>
    <definedName name="inicioPeriodoAnteriore" localSheetId="28">[2]InformacionGeneral!$L$12</definedName>
    <definedName name="inicioPeriodoAnteriore" localSheetId="33">[2]InformacionGeneral!$L$12</definedName>
    <definedName name="inicioPeriodoAnteriore" localSheetId="29">[2]InformacionGeneral!$L$12</definedName>
    <definedName name="inicioPeriodoAnteriore">[1]InformacionGeneral!$L$12</definedName>
    <definedName name="periodoActualaa" localSheetId="24">[1]InformacionGeneral!$L$8</definedName>
    <definedName name="periodoActualaa" localSheetId="14">[1]InformacionGeneral!$L$8</definedName>
    <definedName name="periodoActualaa" localSheetId="25">[2]InformacionGeneral!$L$8</definedName>
    <definedName name="periodoActualaa" localSheetId="28">[2]InformacionGeneral!$L$8</definedName>
    <definedName name="periodoActualaa" localSheetId="33">[2]InformacionGeneral!$L$8</definedName>
    <definedName name="periodoActualaa" localSheetId="29">[2]InformacionGeneral!$L$8</definedName>
    <definedName name="periodoActualaa">[1]InformacionGeneral!$L$8</definedName>
    <definedName name="periodoAnteriore" localSheetId="24">[1]InformacionGeneral!$L$9</definedName>
    <definedName name="periodoAnteriore" localSheetId="14">[1]InformacionGeneral!$L$9</definedName>
    <definedName name="periodoAnteriore" localSheetId="25">[2]InformacionGeneral!$L$9</definedName>
    <definedName name="periodoAnteriore" localSheetId="28">[2]InformacionGeneral!$L$9</definedName>
    <definedName name="periodoAnteriore" localSheetId="33">[2]InformacionGeneral!$L$9</definedName>
    <definedName name="periodoAnteriore" localSheetId="29">[2]InformacionGeneral!$L$9</definedName>
    <definedName name="periodoAnteriore">[1]InformacionGeneral!$L$9</definedName>
    <definedName name="_xlnm.Print_Titles" localSheetId="21">AMDM!$1:$3</definedName>
    <definedName name="_xlnm.Print_Titles" localSheetId="24">AMEDRIN!$1:$3</definedName>
    <definedName name="_xlnm.Print_Titles" localSheetId="30">AMSJ!$1:$3</definedName>
    <definedName name="_xlnm.Print_Titles" localSheetId="0">ASOC.ESPAÑOLA!$1:$3</definedName>
    <definedName name="_xlnm.Print_Titles" localSheetId="11">CAAMEPA!$1:$3</definedName>
    <definedName name="_xlnm.Print_Titles" localSheetId="14">CAMCEL!$1:$3</definedName>
    <definedName name="_xlnm.Print_Titles" localSheetId="15">CAMEC!$1:$3</definedName>
    <definedName name="_xlnm.Print_Titles" localSheetId="17">CAMEDUR!$1:$3</definedName>
    <definedName name="_xlnm.Print_Titles" localSheetId="16">CAMOC!$1:$3</definedName>
    <definedName name="_xlnm.Print_Titles" localSheetId="31">CAMS!$1:$3</definedName>
    <definedName name="_xlnm.Print_Titles" localSheetId="25">CAMY!$1:$3</definedName>
    <definedName name="_xlnm.Print_Titles" localSheetId="26">CASMER!$1:$3</definedName>
    <definedName name="_xlnm.Print_Titles" localSheetId="2">CASMU!$1:$3</definedName>
    <definedName name="_xlnm.Print_Titles" localSheetId="3">'CÍRCULO CATÓLICO'!$1:$3</definedName>
    <definedName name="_xlnm.Print_Titles" localSheetId="13">COMECA!$1:$3</definedName>
    <definedName name="_xlnm.Print_Titles" localSheetId="19">COMEF!$1:$3</definedName>
    <definedName name="_xlnm.Print_Titles" localSheetId="18">COMEFLO!$1:$3</definedName>
    <definedName name="_xlnm.Print_Titles" localSheetId="23">COMEPA!$1:$3</definedName>
    <definedName name="_xlnm.Print_Titles" localSheetId="27">COMERI!$1:$3</definedName>
    <definedName name="_xlnm.Print_Titles" localSheetId="28">COMERO!$1:$3</definedName>
    <definedName name="_xlnm.Print_Titles" localSheetId="32">COMTA!$1:$3</definedName>
    <definedName name="_xlnm.Print_Titles" localSheetId="5">COSEM!$1:$3</definedName>
    <definedName name="_xlnm.Print_Titles" localSheetId="22">CRAME!$1:$3</definedName>
    <definedName name="_xlnm.Print_Titles" localSheetId="12">CRAMI!$1:$3</definedName>
    <definedName name="_xlnm.Print_Titles" localSheetId="4">CUDAM!$1:$3</definedName>
    <definedName name="_xlnm.Print_Titles" localSheetId="6">GREMCA!$1:$3</definedName>
    <definedName name="_xlnm.Print_Titles" localSheetId="10">GREMEDA!$1:$3</definedName>
    <definedName name="_xlnm.Print_Titles" localSheetId="1">HOSP.EVANGÉLICO!$1:$3</definedName>
    <definedName name="_xlnm.Print_Titles" localSheetId="33">IAC!$1:$3</definedName>
    <definedName name="_xlnm.Print_Titles" localSheetId="7">MUCAM!$1:$3</definedName>
    <definedName name="_xlnm.Print_Titles" localSheetId="8">SMI!$1:$3</definedName>
    <definedName name="_xlnm.Print_Titles" localSheetId="29">SMQS!$1:$3</definedName>
    <definedName name="_xlnm.Print_Titles" localSheetId="34">'TOTAL  MONTEVIDEO'!$1:$3</definedName>
    <definedName name="_xlnm.Print_Titles" localSheetId="35">'TOTAL INTERIOR'!$1:$3</definedName>
    <definedName name="_xlnm.Print_Titles" localSheetId="36">'TOTAL PAÍS'!$1:$3</definedName>
    <definedName name="_xlnm.Print_Titles" localSheetId="9">'UNIVERSAL SPS'!$1:$3</definedName>
  </definedNames>
  <calcPr calcId="144525"/>
</workbook>
</file>

<file path=xl/calcChain.xml><?xml version="1.0" encoding="utf-8"?>
<calcChain xmlns="http://schemas.openxmlformats.org/spreadsheetml/2006/main">
  <c r="G131" i="53" l="1"/>
  <c r="G127" i="53"/>
  <c r="G120" i="53"/>
  <c r="C120" i="53"/>
  <c r="G113" i="53"/>
  <c r="G109" i="53"/>
  <c r="D108" i="53"/>
  <c r="G104" i="53"/>
  <c r="D102" i="53"/>
  <c r="G96" i="53"/>
  <c r="G86" i="53"/>
  <c r="G105" i="53" s="1"/>
  <c r="D86" i="53"/>
  <c r="G79" i="53"/>
  <c r="D77" i="53"/>
  <c r="D72" i="53"/>
  <c r="D109" i="53" s="1"/>
  <c r="G66" i="53"/>
  <c r="D66" i="53"/>
  <c r="D64" i="53"/>
  <c r="G63" i="53"/>
  <c r="D63" i="53"/>
  <c r="G55" i="53"/>
  <c r="G56" i="53" s="1"/>
  <c r="D55" i="53"/>
  <c r="G54" i="53"/>
  <c r="D32" i="53"/>
  <c r="G29" i="53"/>
  <c r="G64" i="53" s="1"/>
  <c r="G107" i="53" s="1"/>
  <c r="G21" i="53"/>
  <c r="D18" i="53"/>
  <c r="D11" i="53"/>
  <c r="G6" i="53"/>
  <c r="F3" i="53"/>
  <c r="F2" i="53"/>
  <c r="F1" i="53"/>
  <c r="G131" i="52"/>
  <c r="G127" i="52"/>
  <c r="G120" i="52"/>
  <c r="G132" i="52" s="1"/>
  <c r="C120" i="52"/>
  <c r="G113" i="52"/>
  <c r="G109" i="52"/>
  <c r="D108" i="52"/>
  <c r="G104" i="52"/>
  <c r="D102" i="52"/>
  <c r="G96" i="52"/>
  <c r="G86" i="52"/>
  <c r="G105" i="52" s="1"/>
  <c r="D86" i="52"/>
  <c r="D109" i="52" s="1"/>
  <c r="G79" i="52"/>
  <c r="D77" i="52"/>
  <c r="D72" i="52"/>
  <c r="G66" i="52"/>
  <c r="D66" i="52"/>
  <c r="G63" i="52"/>
  <c r="D63" i="52"/>
  <c r="D50" i="52"/>
  <c r="G46" i="52"/>
  <c r="D42" i="52"/>
  <c r="D37" i="52"/>
  <c r="D55" i="52" s="1"/>
  <c r="G35" i="52"/>
  <c r="G33" i="52"/>
  <c r="G32" i="52"/>
  <c r="G56" i="52" s="1"/>
  <c r="D32" i="52"/>
  <c r="G29" i="52"/>
  <c r="D25" i="52"/>
  <c r="D18" i="52"/>
  <c r="G17" i="52"/>
  <c r="G21" i="52" s="1"/>
  <c r="G64" i="52" s="1"/>
  <c r="G107" i="52" s="1"/>
  <c r="D11" i="52"/>
  <c r="G6" i="52"/>
  <c r="F3" i="52"/>
  <c r="F2" i="52"/>
  <c r="F1" i="52"/>
  <c r="G134" i="52" l="1"/>
  <c r="G132" i="53"/>
  <c r="G134" i="53" s="1"/>
  <c r="D111" i="53"/>
  <c r="D64" i="52"/>
  <c r="D111" i="52" s="1"/>
  <c r="C133" i="52" s="1"/>
  <c r="G129" i="51"/>
  <c r="G131" i="51" s="1"/>
  <c r="G127" i="51"/>
  <c r="C120" i="51"/>
  <c r="G120" i="51"/>
  <c r="G113" i="51"/>
  <c r="G109" i="51"/>
  <c r="G104" i="51"/>
  <c r="D108" i="51"/>
  <c r="G96" i="51"/>
  <c r="D102" i="51"/>
  <c r="D86" i="51"/>
  <c r="G86" i="51"/>
  <c r="D77" i="51"/>
  <c r="D72" i="51"/>
  <c r="D109" i="51" s="1"/>
  <c r="G79" i="51"/>
  <c r="G105" i="51" s="1"/>
  <c r="G66" i="51"/>
  <c r="D66" i="51"/>
  <c r="G63" i="51"/>
  <c r="D63" i="51"/>
  <c r="G54" i="51"/>
  <c r="D55" i="51"/>
  <c r="G56" i="51"/>
  <c r="G29" i="51"/>
  <c r="D32" i="51"/>
  <c r="D18" i="51"/>
  <c r="D11" i="51"/>
  <c r="G21" i="51"/>
  <c r="G6" i="51"/>
  <c r="F3" i="51"/>
  <c r="F2" i="51"/>
  <c r="F1" i="51"/>
  <c r="C133" i="53" l="1"/>
  <c r="D64" i="51"/>
  <c r="D111" i="51" s="1"/>
  <c r="G132" i="51"/>
  <c r="G64" i="51"/>
  <c r="G107" i="51" s="1"/>
  <c r="G134" i="51" l="1"/>
  <c r="C133" i="51" s="1"/>
  <c r="G131" i="50" l="1"/>
  <c r="G127" i="50"/>
  <c r="C120" i="50"/>
  <c r="G120" i="50"/>
  <c r="G109" i="50"/>
  <c r="G104" i="50"/>
  <c r="G96" i="50"/>
  <c r="G86" i="50"/>
  <c r="D77" i="50"/>
  <c r="D72" i="50"/>
  <c r="G66" i="50"/>
  <c r="D66" i="50"/>
  <c r="D63" i="50"/>
  <c r="G59" i="50"/>
  <c r="G63" i="50" s="1"/>
  <c r="G55" i="50"/>
  <c r="G46" i="50"/>
  <c r="G27" i="50"/>
  <c r="G17" i="50"/>
  <c r="D18" i="50"/>
  <c r="D11" i="50"/>
  <c r="G21" i="50"/>
  <c r="G6" i="50"/>
  <c r="F3" i="50"/>
  <c r="F2" i="50"/>
  <c r="F1" i="50"/>
  <c r="G56" i="50" l="1"/>
  <c r="D102" i="50"/>
  <c r="G29" i="50"/>
  <c r="D32" i="50"/>
  <c r="D108" i="50"/>
  <c r="D55" i="50"/>
  <c r="D64" i="50" s="1"/>
  <c r="D86" i="50"/>
  <c r="G113" i="50"/>
  <c r="G132" i="50" s="1"/>
  <c r="G79" i="50"/>
  <c r="G105" i="50" s="1"/>
  <c r="G64" i="50" l="1"/>
  <c r="G107" i="50" s="1"/>
  <c r="G134" i="50" s="1"/>
  <c r="D109" i="50"/>
  <c r="D111" i="50"/>
  <c r="C133" i="50" l="1"/>
  <c r="D117" i="44" l="1"/>
  <c r="D115" i="44"/>
  <c r="D117" i="46"/>
  <c r="D115" i="46"/>
  <c r="D117" i="45"/>
  <c r="D115" i="45"/>
  <c r="G129" i="48" l="1"/>
  <c r="G127" i="48"/>
  <c r="C120" i="48"/>
  <c r="G117" i="48"/>
  <c r="G120" i="48" s="1"/>
  <c r="G109" i="48"/>
  <c r="D108" i="48"/>
  <c r="G104" i="48"/>
  <c r="G96" i="48"/>
  <c r="G86" i="48"/>
  <c r="D77" i="48"/>
  <c r="D72" i="48"/>
  <c r="G66" i="48"/>
  <c r="D66" i="48"/>
  <c r="G63" i="48"/>
  <c r="D63" i="48"/>
  <c r="G29" i="48"/>
  <c r="D18" i="48"/>
  <c r="D11" i="48"/>
  <c r="G6" i="48"/>
  <c r="F3" i="48"/>
  <c r="F2" i="48"/>
  <c r="F1" i="48"/>
  <c r="G21" i="48" l="1"/>
  <c r="D32" i="48"/>
  <c r="D86" i="48"/>
  <c r="G56" i="48"/>
  <c r="D55" i="48"/>
  <c r="G79" i="48"/>
  <c r="D102" i="48"/>
  <c r="D109" i="48" s="1"/>
  <c r="G113" i="48"/>
  <c r="G131" i="48"/>
  <c r="G105" i="48"/>
  <c r="G64" i="48" l="1"/>
  <c r="G107" i="48" s="1"/>
  <c r="G132" i="48"/>
  <c r="D64" i="48"/>
  <c r="D111" i="48" s="1"/>
  <c r="G125" i="46"/>
  <c r="G116" i="46"/>
  <c r="G118" i="46"/>
  <c r="G99" i="46"/>
  <c r="G101" i="46"/>
  <c r="G102" i="46"/>
  <c r="G103" i="46"/>
  <c r="G89" i="46"/>
  <c r="G90" i="46"/>
  <c r="G91" i="46"/>
  <c r="G94" i="46"/>
  <c r="G84" i="46"/>
  <c r="G85" i="46"/>
  <c r="G70" i="46"/>
  <c r="G72" i="46"/>
  <c r="G74" i="46"/>
  <c r="G75" i="46"/>
  <c r="G76" i="46"/>
  <c r="G77" i="46"/>
  <c r="G78" i="46"/>
  <c r="G60" i="46"/>
  <c r="G61" i="46"/>
  <c r="G62" i="46"/>
  <c r="G37" i="46"/>
  <c r="G38" i="46"/>
  <c r="G39" i="46"/>
  <c r="G40" i="46"/>
  <c r="G42" i="46"/>
  <c r="G44" i="46"/>
  <c r="G48" i="46"/>
  <c r="G50" i="46"/>
  <c r="G51" i="46"/>
  <c r="G53" i="46"/>
  <c r="G10" i="46"/>
  <c r="G20" i="46"/>
  <c r="D81" i="46"/>
  <c r="D82" i="46"/>
  <c r="D84" i="46"/>
  <c r="D85" i="46"/>
  <c r="D75" i="46"/>
  <c r="D76" i="46"/>
  <c r="D71" i="46"/>
  <c r="D61" i="46"/>
  <c r="D62" i="46"/>
  <c r="D35" i="46"/>
  <c r="D36" i="46"/>
  <c r="D37" i="46"/>
  <c r="D38" i="46"/>
  <c r="D39" i="46"/>
  <c r="D40" i="46"/>
  <c r="D41" i="46"/>
  <c r="D42" i="46"/>
  <c r="D49" i="46"/>
  <c r="D51" i="46"/>
  <c r="D52" i="46"/>
  <c r="D53" i="46"/>
  <c r="D54" i="46"/>
  <c r="D22" i="46"/>
  <c r="D23" i="46"/>
  <c r="D31" i="46"/>
  <c r="D14" i="46"/>
  <c r="D16" i="46"/>
  <c r="D17" i="46"/>
  <c r="G98" i="46"/>
  <c r="G88" i="46"/>
  <c r="G58" i="46"/>
  <c r="D74" i="46"/>
  <c r="D68" i="46"/>
  <c r="G134" i="48" l="1"/>
  <c r="C133" i="48" s="1"/>
  <c r="G59" i="46"/>
  <c r="G17" i="33"/>
  <c r="G16" i="33"/>
  <c r="D8" i="33"/>
  <c r="G131" i="47"/>
  <c r="G127" i="47"/>
  <c r="C120" i="47"/>
  <c r="G120" i="47"/>
  <c r="G109" i="47"/>
  <c r="G104" i="47"/>
  <c r="G96" i="47"/>
  <c r="G86" i="47"/>
  <c r="D77" i="47"/>
  <c r="D72" i="47"/>
  <c r="G66" i="47"/>
  <c r="D66" i="47"/>
  <c r="G63" i="47"/>
  <c r="D63" i="47"/>
  <c r="G29" i="47"/>
  <c r="D18" i="47"/>
  <c r="D11" i="47"/>
  <c r="G6" i="47"/>
  <c r="F3" i="47"/>
  <c r="F2" i="47"/>
  <c r="F1" i="47"/>
  <c r="G56" i="47" l="1"/>
  <c r="D55" i="47"/>
  <c r="D102" i="47"/>
  <c r="D86" i="47"/>
  <c r="G21" i="47"/>
  <c r="D108" i="47"/>
  <c r="G113" i="47"/>
  <c r="D32" i="47"/>
  <c r="G132" i="47"/>
  <c r="G79" i="47"/>
  <c r="G105" i="47" s="1"/>
  <c r="G64" i="47" l="1"/>
  <c r="G107" i="47"/>
  <c r="G134" i="47" s="1"/>
  <c r="D109" i="47"/>
  <c r="D64" i="47"/>
  <c r="D111" i="47" s="1"/>
  <c r="G82" i="30"/>
  <c r="G125" i="45"/>
  <c r="G116" i="45"/>
  <c r="G118" i="45"/>
  <c r="G99" i="45"/>
  <c r="G101" i="45"/>
  <c r="G102" i="45"/>
  <c r="G103" i="45"/>
  <c r="G89" i="45"/>
  <c r="G90" i="45"/>
  <c r="G91" i="45"/>
  <c r="G94" i="45"/>
  <c r="G84" i="45"/>
  <c r="G85" i="45"/>
  <c r="G70" i="45"/>
  <c r="G72" i="45"/>
  <c r="G74" i="45"/>
  <c r="G75" i="45"/>
  <c r="G76" i="45"/>
  <c r="G77" i="45"/>
  <c r="G78" i="45"/>
  <c r="G59" i="45"/>
  <c r="G60" i="45"/>
  <c r="G61" i="45"/>
  <c r="G62" i="45"/>
  <c r="G37" i="45"/>
  <c r="G38" i="45"/>
  <c r="G39" i="45"/>
  <c r="G40" i="45"/>
  <c r="G42" i="45"/>
  <c r="G44" i="45"/>
  <c r="G48" i="45"/>
  <c r="G50" i="45"/>
  <c r="G51" i="45"/>
  <c r="G53" i="45"/>
  <c r="G10" i="45"/>
  <c r="G12" i="45"/>
  <c r="G15" i="45"/>
  <c r="G18" i="45"/>
  <c r="G20" i="45"/>
  <c r="D81" i="45"/>
  <c r="D82" i="45"/>
  <c r="D84" i="45"/>
  <c r="D85" i="45"/>
  <c r="D75" i="45"/>
  <c r="D76" i="45"/>
  <c r="D70" i="45"/>
  <c r="D71" i="45"/>
  <c r="D61" i="45"/>
  <c r="D62" i="45"/>
  <c r="D35" i="45"/>
  <c r="D36" i="45"/>
  <c r="D37" i="45"/>
  <c r="D38" i="45"/>
  <c r="D39" i="45"/>
  <c r="D40" i="45"/>
  <c r="D41" i="45"/>
  <c r="D42" i="45"/>
  <c r="D44" i="45"/>
  <c r="D49" i="45"/>
  <c r="D51" i="45"/>
  <c r="D52" i="45"/>
  <c r="D53" i="45"/>
  <c r="D54" i="45"/>
  <c r="D22" i="45"/>
  <c r="D23" i="45"/>
  <c r="D30" i="45"/>
  <c r="D31" i="45"/>
  <c r="D14" i="45"/>
  <c r="D15" i="45"/>
  <c r="D16" i="45"/>
  <c r="D17" i="45"/>
  <c r="G98" i="45"/>
  <c r="G88" i="45"/>
  <c r="G58" i="45"/>
  <c r="D74" i="45"/>
  <c r="D68" i="45"/>
  <c r="D34" i="45"/>
  <c r="D20" i="45"/>
  <c r="D60" i="5"/>
  <c r="G125" i="44"/>
  <c r="G116" i="44"/>
  <c r="G117" i="44"/>
  <c r="G118" i="44"/>
  <c r="G99" i="44"/>
  <c r="G100" i="44"/>
  <c r="G101" i="44"/>
  <c r="G102" i="44"/>
  <c r="G103" i="44"/>
  <c r="G89" i="44"/>
  <c r="G90" i="44"/>
  <c r="G91" i="44"/>
  <c r="G94" i="44"/>
  <c r="G84" i="44"/>
  <c r="G85" i="44"/>
  <c r="G70" i="44"/>
  <c r="G72" i="44"/>
  <c r="G74" i="44"/>
  <c r="G75" i="44"/>
  <c r="G76" i="44"/>
  <c r="G77" i="44"/>
  <c r="G78" i="44"/>
  <c r="G59" i="44"/>
  <c r="G60" i="44"/>
  <c r="G61" i="44"/>
  <c r="G62" i="44"/>
  <c r="G35" i="44"/>
  <c r="G36" i="44"/>
  <c r="G37" i="44"/>
  <c r="G38" i="44"/>
  <c r="G39" i="44"/>
  <c r="G40" i="44"/>
  <c r="G41" i="44"/>
  <c r="G42" i="44"/>
  <c r="G43" i="44"/>
  <c r="G44" i="44"/>
  <c r="G45" i="44"/>
  <c r="G46" i="44"/>
  <c r="G47" i="44"/>
  <c r="G48" i="44"/>
  <c r="G49" i="44"/>
  <c r="G50" i="44"/>
  <c r="G51" i="44"/>
  <c r="G52" i="44"/>
  <c r="G53" i="44"/>
  <c r="G55" i="44"/>
  <c r="G25" i="44"/>
  <c r="G26" i="44"/>
  <c r="G27" i="44"/>
  <c r="G28" i="44"/>
  <c r="G10" i="44"/>
  <c r="G20" i="44"/>
  <c r="D81" i="44"/>
  <c r="D82" i="44"/>
  <c r="D84" i="44"/>
  <c r="D85" i="44"/>
  <c r="D75" i="44"/>
  <c r="D76" i="44"/>
  <c r="D71" i="44"/>
  <c r="D58" i="44"/>
  <c r="D59" i="44"/>
  <c r="D61" i="44"/>
  <c r="D62" i="44"/>
  <c r="D35" i="44"/>
  <c r="D36" i="44"/>
  <c r="D37" i="44"/>
  <c r="D38" i="44"/>
  <c r="D39" i="44"/>
  <c r="D40" i="44"/>
  <c r="D41" i="44"/>
  <c r="D42" i="44"/>
  <c r="D43" i="44"/>
  <c r="D48" i="44"/>
  <c r="D49" i="44"/>
  <c r="D51" i="44"/>
  <c r="D52" i="44"/>
  <c r="D53" i="44"/>
  <c r="D54" i="44"/>
  <c r="D22" i="44"/>
  <c r="D23" i="44"/>
  <c r="D24" i="44"/>
  <c r="D25" i="44"/>
  <c r="D29" i="44"/>
  <c r="D31" i="44"/>
  <c r="D14" i="44"/>
  <c r="D16" i="44"/>
  <c r="D17" i="44"/>
  <c r="G115" i="44"/>
  <c r="G98" i="44"/>
  <c r="G88" i="44"/>
  <c r="G58" i="44"/>
  <c r="D74" i="44"/>
  <c r="D68" i="44"/>
  <c r="C120" i="46"/>
  <c r="G109" i="46"/>
  <c r="D77" i="46"/>
  <c r="G66" i="46"/>
  <c r="D66" i="46"/>
  <c r="G63" i="46"/>
  <c r="G6" i="46"/>
  <c r="F3" i="46"/>
  <c r="C120" i="45"/>
  <c r="G109" i="45"/>
  <c r="G66" i="45"/>
  <c r="D66" i="45"/>
  <c r="G6" i="45"/>
  <c r="F3" i="45"/>
  <c r="C120" i="44"/>
  <c r="G109" i="44"/>
  <c r="G66" i="44"/>
  <c r="D66" i="44"/>
  <c r="G6" i="44"/>
  <c r="F3" i="44"/>
  <c r="C133" i="47" l="1"/>
  <c r="G63" i="44"/>
  <c r="G63" i="45"/>
  <c r="D77" i="45"/>
  <c r="G104" i="44"/>
  <c r="D77" i="44"/>
  <c r="G131" i="42" l="1"/>
  <c r="G127" i="42"/>
  <c r="G120" i="42"/>
  <c r="C120" i="42"/>
  <c r="G109" i="42"/>
  <c r="G104" i="42"/>
  <c r="G82" i="42"/>
  <c r="D77" i="42"/>
  <c r="D72" i="42"/>
  <c r="G66" i="42"/>
  <c r="D66" i="42"/>
  <c r="G63" i="42"/>
  <c r="D59" i="42"/>
  <c r="D58" i="42"/>
  <c r="D57" i="42"/>
  <c r="G55" i="42"/>
  <c r="G54" i="42"/>
  <c r="D48" i="42"/>
  <c r="G47" i="42"/>
  <c r="G46" i="42"/>
  <c r="G45" i="42"/>
  <c r="D55" i="42"/>
  <c r="G43" i="42"/>
  <c r="G41" i="42"/>
  <c r="G35" i="42"/>
  <c r="G26" i="42"/>
  <c r="G25" i="42"/>
  <c r="G29" i="42"/>
  <c r="G17" i="42"/>
  <c r="G16" i="42"/>
  <c r="G14" i="42"/>
  <c r="G14" i="45" s="1"/>
  <c r="D18" i="42"/>
  <c r="D8" i="42"/>
  <c r="G6" i="42"/>
  <c r="F3" i="42"/>
  <c r="F2" i="42"/>
  <c r="F1" i="42"/>
  <c r="D11" i="42" l="1"/>
  <c r="G43" i="46"/>
  <c r="G43" i="45"/>
  <c r="D58" i="46"/>
  <c r="D58" i="45"/>
  <c r="D32" i="42"/>
  <c r="G56" i="42"/>
  <c r="G41" i="46"/>
  <c r="G41" i="45"/>
  <c r="D63" i="42"/>
  <c r="G79" i="42"/>
  <c r="G21" i="42"/>
  <c r="D102" i="42"/>
  <c r="G96" i="42"/>
  <c r="D86" i="42"/>
  <c r="G86" i="42"/>
  <c r="D108" i="42"/>
  <c r="G113" i="42"/>
  <c r="G132" i="42" s="1"/>
  <c r="G105" i="42" l="1"/>
  <c r="G64" i="42"/>
  <c r="G107" i="42" s="1"/>
  <c r="G134" i="42" s="1"/>
  <c r="D109" i="42"/>
  <c r="D64" i="42"/>
  <c r="D111" i="42" l="1"/>
  <c r="C133" i="42" s="1"/>
  <c r="G127" i="41"/>
  <c r="C120" i="41"/>
  <c r="G115" i="41"/>
  <c r="G120" i="41" s="1"/>
  <c r="G109" i="41"/>
  <c r="G104" i="41"/>
  <c r="D108" i="41"/>
  <c r="G86" i="41"/>
  <c r="D86" i="41"/>
  <c r="D77" i="41"/>
  <c r="D72" i="41"/>
  <c r="G66" i="41"/>
  <c r="D66" i="41"/>
  <c r="G63" i="41"/>
  <c r="D63" i="41"/>
  <c r="G34" i="41"/>
  <c r="G56" i="41"/>
  <c r="G29" i="41"/>
  <c r="D18" i="41"/>
  <c r="D11" i="41"/>
  <c r="G6" i="41"/>
  <c r="F3" i="41"/>
  <c r="F2" i="41"/>
  <c r="F1" i="41"/>
  <c r="D32" i="41" l="1"/>
  <c r="G79" i="41"/>
  <c r="G113" i="41"/>
  <c r="G131" i="41"/>
  <c r="G21" i="41"/>
  <c r="G64" i="41" s="1"/>
  <c r="D55" i="41"/>
  <c r="D64" i="41" s="1"/>
  <c r="D102" i="41"/>
  <c r="D109" i="41" s="1"/>
  <c r="G96" i="41"/>
  <c r="G105" i="41" s="1"/>
  <c r="G132" i="41" l="1"/>
  <c r="G107" i="41"/>
  <c r="D111" i="41"/>
  <c r="G131" i="40"/>
  <c r="G127" i="40"/>
  <c r="C120" i="40"/>
  <c r="G120" i="40"/>
  <c r="G109" i="40"/>
  <c r="G104" i="40"/>
  <c r="G96" i="40"/>
  <c r="G86" i="40"/>
  <c r="D86" i="40"/>
  <c r="D77" i="40"/>
  <c r="D72" i="40"/>
  <c r="G66" i="40"/>
  <c r="D66" i="40"/>
  <c r="G63" i="40"/>
  <c r="D63" i="40"/>
  <c r="G29" i="40"/>
  <c r="D32" i="40"/>
  <c r="D18" i="40"/>
  <c r="D11" i="40"/>
  <c r="G6" i="40"/>
  <c r="F3" i="40"/>
  <c r="F2" i="40"/>
  <c r="F1" i="40"/>
  <c r="G134" i="41" l="1"/>
  <c r="C133" i="41" s="1"/>
  <c r="G56" i="40"/>
  <c r="D102" i="40"/>
  <c r="G113" i="40"/>
  <c r="G132" i="40" s="1"/>
  <c r="D55" i="40"/>
  <c r="D64" i="40" s="1"/>
  <c r="D108" i="40"/>
  <c r="G21" i="40"/>
  <c r="G79" i="40"/>
  <c r="G105" i="40" s="1"/>
  <c r="G64" i="40" l="1"/>
  <c r="G107" i="40" s="1"/>
  <c r="G134" i="40" s="1"/>
  <c r="D109" i="40"/>
  <c r="D111" i="40" s="1"/>
  <c r="C133" i="40" l="1"/>
  <c r="G129" i="37"/>
  <c r="G127" i="37"/>
  <c r="C120" i="37"/>
  <c r="G117" i="37"/>
  <c r="G109" i="37"/>
  <c r="G104" i="37"/>
  <c r="G86" i="37"/>
  <c r="D86" i="37"/>
  <c r="D77" i="37"/>
  <c r="D72" i="37"/>
  <c r="G66" i="37"/>
  <c r="D66" i="37"/>
  <c r="G63" i="37"/>
  <c r="D63" i="37"/>
  <c r="G45" i="37"/>
  <c r="G56" i="37"/>
  <c r="G29" i="37"/>
  <c r="G16" i="37"/>
  <c r="D18" i="37"/>
  <c r="D11" i="37"/>
  <c r="G6" i="37"/>
  <c r="F3" i="37"/>
  <c r="F2" i="37"/>
  <c r="F1" i="37"/>
  <c r="D102" i="37" l="1"/>
  <c r="D32" i="37"/>
  <c r="D55" i="37"/>
  <c r="G79" i="37"/>
  <c r="G96" i="37"/>
  <c r="G120" i="37"/>
  <c r="G21" i="37"/>
  <c r="G64" i="37" s="1"/>
  <c r="D108" i="37"/>
  <c r="G113" i="37"/>
  <c r="G131" i="37"/>
  <c r="D64" i="37"/>
  <c r="G105" i="37" l="1"/>
  <c r="G107" i="37" s="1"/>
  <c r="D109" i="37"/>
  <c r="D111" i="37" s="1"/>
  <c r="G132" i="37"/>
  <c r="G134" i="37" l="1"/>
  <c r="C133" i="37"/>
  <c r="G131" i="36"/>
  <c r="G127" i="36"/>
  <c r="C120" i="36"/>
  <c r="G120" i="36"/>
  <c r="G109" i="36"/>
  <c r="G104" i="36"/>
  <c r="G95" i="36"/>
  <c r="G86" i="36"/>
  <c r="D77" i="36"/>
  <c r="D72" i="36"/>
  <c r="G66" i="36"/>
  <c r="D66" i="36"/>
  <c r="G63" i="36"/>
  <c r="D63" i="36"/>
  <c r="G55" i="36"/>
  <c r="G54" i="36"/>
  <c r="D50" i="36"/>
  <c r="G47" i="36"/>
  <c r="G35" i="36"/>
  <c r="G34" i="36"/>
  <c r="G34" i="45" s="1"/>
  <c r="D29" i="36"/>
  <c r="G27" i="36"/>
  <c r="G29" i="36"/>
  <c r="G19" i="36"/>
  <c r="G17" i="36"/>
  <c r="D18" i="36"/>
  <c r="D11" i="36"/>
  <c r="G6" i="36"/>
  <c r="F3" i="36"/>
  <c r="F2" i="36"/>
  <c r="F1" i="36"/>
  <c r="D86" i="36" l="1"/>
  <c r="G96" i="36"/>
  <c r="D29" i="46"/>
  <c r="D29" i="45"/>
  <c r="G56" i="36"/>
  <c r="G47" i="46"/>
  <c r="G47" i="45"/>
  <c r="G55" i="46"/>
  <c r="G55" i="45"/>
  <c r="G21" i="36"/>
  <c r="D32" i="36"/>
  <c r="D55" i="36"/>
  <c r="G79" i="36"/>
  <c r="D102" i="36"/>
  <c r="D108" i="36"/>
  <c r="G113" i="36"/>
  <c r="G132" i="36" s="1"/>
  <c r="G105" i="36" l="1"/>
  <c r="G64" i="36"/>
  <c r="D109" i="36"/>
  <c r="D64" i="36"/>
  <c r="G131" i="35"/>
  <c r="G127" i="35"/>
  <c r="C120" i="35"/>
  <c r="G120" i="35"/>
  <c r="G109" i="35"/>
  <c r="G104" i="35"/>
  <c r="G96" i="35"/>
  <c r="G81" i="35"/>
  <c r="G86" i="35" s="1"/>
  <c r="D77" i="35"/>
  <c r="D72" i="35"/>
  <c r="G66" i="35"/>
  <c r="D66" i="35"/>
  <c r="G63" i="35"/>
  <c r="D63" i="35"/>
  <c r="G29" i="35"/>
  <c r="D18" i="35"/>
  <c r="D11" i="35"/>
  <c r="G6" i="35"/>
  <c r="F3" i="35"/>
  <c r="F2" i="35"/>
  <c r="F1" i="35"/>
  <c r="G107" i="36" l="1"/>
  <c r="G134" i="36" s="1"/>
  <c r="G79" i="35"/>
  <c r="G105" i="35" s="1"/>
  <c r="G56" i="35"/>
  <c r="D86" i="35"/>
  <c r="D108" i="35"/>
  <c r="G113" i="35"/>
  <c r="D111" i="36"/>
  <c r="D32" i="35"/>
  <c r="D55" i="35"/>
  <c r="D64" i="35" s="1"/>
  <c r="G132" i="35"/>
  <c r="G21" i="35"/>
  <c r="G64" i="35" s="1"/>
  <c r="D102" i="35"/>
  <c r="C133" i="36" l="1"/>
  <c r="G107" i="35"/>
  <c r="G134" i="35" s="1"/>
  <c r="D109" i="35"/>
  <c r="D111" i="35" s="1"/>
  <c r="C133" i="35" l="1"/>
  <c r="G131" i="34"/>
  <c r="G127" i="34"/>
  <c r="C120" i="34"/>
  <c r="G120" i="34"/>
  <c r="G109" i="34"/>
  <c r="G104" i="34"/>
  <c r="D108" i="34"/>
  <c r="G86" i="34"/>
  <c r="D86" i="34"/>
  <c r="D77" i="34"/>
  <c r="D72" i="34"/>
  <c r="G66" i="34"/>
  <c r="D66" i="34"/>
  <c r="G63" i="34"/>
  <c r="D57" i="34"/>
  <c r="D63" i="34" s="1"/>
  <c r="G29" i="34"/>
  <c r="D18" i="34"/>
  <c r="D11" i="34"/>
  <c r="G6" i="34"/>
  <c r="F3" i="34"/>
  <c r="F2" i="34"/>
  <c r="F1" i="34"/>
  <c r="D32" i="34" l="1"/>
  <c r="G56" i="34"/>
  <c r="G21" i="34"/>
  <c r="G79" i="34"/>
  <c r="D102" i="34"/>
  <c r="D109" i="34" s="1"/>
  <c r="G96" i="34"/>
  <c r="G105" i="34" s="1"/>
  <c r="G113" i="34"/>
  <c r="G132" i="34" s="1"/>
  <c r="D55" i="34"/>
  <c r="D64" i="34" s="1"/>
  <c r="G64" i="34" l="1"/>
  <c r="G107" i="34" s="1"/>
  <c r="G134" i="34" s="1"/>
  <c r="D111" i="34"/>
  <c r="C133" i="34" l="1"/>
  <c r="G131" i="33"/>
  <c r="G127" i="33"/>
  <c r="C120" i="33"/>
  <c r="G120" i="33"/>
  <c r="G109" i="33"/>
  <c r="G100" i="33"/>
  <c r="G95" i="33"/>
  <c r="G95" i="45" s="1"/>
  <c r="G82" i="33"/>
  <c r="D77" i="33"/>
  <c r="D72" i="33"/>
  <c r="G66" i="33"/>
  <c r="D66" i="33"/>
  <c r="G63" i="33"/>
  <c r="D60" i="33"/>
  <c r="D59" i="33"/>
  <c r="G54" i="33"/>
  <c r="D50" i="33"/>
  <c r="D50" i="45" s="1"/>
  <c r="G24" i="33"/>
  <c r="G29" i="33"/>
  <c r="D18" i="33"/>
  <c r="D11" i="33"/>
  <c r="G6" i="33"/>
  <c r="F3" i="33"/>
  <c r="F2" i="33"/>
  <c r="F1" i="33"/>
  <c r="D24" i="46" l="1"/>
  <c r="D24" i="45"/>
  <c r="G56" i="33"/>
  <c r="D63" i="33"/>
  <c r="D60" i="45"/>
  <c r="G104" i="33"/>
  <c r="G100" i="46"/>
  <c r="G104" i="46" s="1"/>
  <c r="G100" i="45"/>
  <c r="G104" i="45" s="1"/>
  <c r="D55" i="33"/>
  <c r="G79" i="33"/>
  <c r="D108" i="33"/>
  <c r="G113" i="33"/>
  <c r="G132" i="33" s="1"/>
  <c r="G21" i="33"/>
  <c r="D32" i="33"/>
  <c r="D86" i="33"/>
  <c r="G86" i="33"/>
  <c r="D102" i="33"/>
  <c r="G96" i="33"/>
  <c r="G64" i="33" l="1"/>
  <c r="D64" i="33"/>
  <c r="G105" i="33"/>
  <c r="G107" i="33" s="1"/>
  <c r="G134" i="33" s="1"/>
  <c r="D109" i="33"/>
  <c r="D111" i="33" l="1"/>
  <c r="C133" i="33" s="1"/>
  <c r="G127" i="30"/>
  <c r="C120" i="30"/>
  <c r="G120" i="30"/>
  <c r="G109" i="30"/>
  <c r="G104" i="30"/>
  <c r="G83" i="30"/>
  <c r="G86" i="30"/>
  <c r="D77" i="30"/>
  <c r="D72" i="30"/>
  <c r="G66" i="30"/>
  <c r="D66" i="30"/>
  <c r="G63" i="30"/>
  <c r="D59" i="30"/>
  <c r="D57" i="30"/>
  <c r="D57" i="45" s="1"/>
  <c r="G52" i="30"/>
  <c r="G49" i="30"/>
  <c r="G46" i="30"/>
  <c r="G45" i="30"/>
  <c r="G35" i="30"/>
  <c r="G27" i="30"/>
  <c r="G26" i="30"/>
  <c r="G25" i="30"/>
  <c r="G29" i="30"/>
  <c r="G19" i="30"/>
  <c r="G19" i="45" s="1"/>
  <c r="D18" i="30"/>
  <c r="D9" i="30"/>
  <c r="D11" i="30" s="1"/>
  <c r="G6" i="30"/>
  <c r="F3" i="30"/>
  <c r="F2" i="30"/>
  <c r="F1" i="30"/>
  <c r="D86" i="30" l="1"/>
  <c r="D32" i="30"/>
  <c r="G113" i="30"/>
  <c r="G52" i="46"/>
  <c r="G52" i="45"/>
  <c r="D63" i="30"/>
  <c r="G25" i="46"/>
  <c r="G25" i="45"/>
  <c r="G26" i="46"/>
  <c r="G26" i="45"/>
  <c r="G46" i="46"/>
  <c r="G46" i="45"/>
  <c r="G49" i="46"/>
  <c r="G49" i="45"/>
  <c r="D59" i="46"/>
  <c r="D59" i="45"/>
  <c r="D63" i="45" s="1"/>
  <c r="D102" i="30"/>
  <c r="G96" i="30"/>
  <c r="G131" i="30"/>
  <c r="G132" i="30" s="1"/>
  <c r="D55" i="30"/>
  <c r="D64" i="30" s="1"/>
  <c r="D108" i="30"/>
  <c r="G21" i="30"/>
  <c r="G56" i="30"/>
  <c r="G79" i="30"/>
  <c r="D109" i="30" l="1"/>
  <c r="D111" i="30" s="1"/>
  <c r="G64" i="30"/>
  <c r="G105" i="30"/>
  <c r="G107" i="30" l="1"/>
  <c r="G134" i="30" s="1"/>
  <c r="C133" i="30" s="1"/>
  <c r="G131" i="29"/>
  <c r="G127" i="29"/>
  <c r="C120" i="29"/>
  <c r="G120" i="29"/>
  <c r="G109" i="29"/>
  <c r="G104" i="29"/>
  <c r="G96" i="29"/>
  <c r="G86" i="29"/>
  <c r="D77" i="29"/>
  <c r="D72" i="29"/>
  <c r="G66" i="29"/>
  <c r="D66" i="29"/>
  <c r="G63" i="29"/>
  <c r="D63" i="29"/>
  <c r="G29" i="29"/>
  <c r="G17" i="29"/>
  <c r="D18" i="29"/>
  <c r="D11" i="29"/>
  <c r="G6" i="29"/>
  <c r="F3" i="29"/>
  <c r="F2" i="29"/>
  <c r="F1" i="29"/>
  <c r="D55" i="29" l="1"/>
  <c r="G21" i="29"/>
  <c r="G56" i="29"/>
  <c r="G79" i="29"/>
  <c r="G105" i="29" s="1"/>
  <c r="D86" i="29"/>
  <c r="D32" i="29"/>
  <c r="D64" i="29" s="1"/>
  <c r="D102" i="29"/>
  <c r="D108" i="29"/>
  <c r="G113" i="29"/>
  <c r="G132" i="29" s="1"/>
  <c r="G64" i="29" l="1"/>
  <c r="G107" i="29" s="1"/>
  <c r="G134" i="29" s="1"/>
  <c r="D109" i="29"/>
  <c r="D111" i="29" s="1"/>
  <c r="C133" i="29" l="1"/>
  <c r="G131" i="28"/>
  <c r="G127" i="28"/>
  <c r="C120" i="28"/>
  <c r="G120" i="28"/>
  <c r="G109" i="28"/>
  <c r="G104" i="28"/>
  <c r="G96" i="28"/>
  <c r="D102" i="28"/>
  <c r="G86" i="28"/>
  <c r="D77" i="28"/>
  <c r="D72" i="28"/>
  <c r="G66" i="28"/>
  <c r="D66" i="28"/>
  <c r="G63" i="28"/>
  <c r="D63" i="28"/>
  <c r="G54" i="28"/>
  <c r="G45" i="28"/>
  <c r="G29" i="28"/>
  <c r="G17" i="28"/>
  <c r="D18" i="28"/>
  <c r="D9" i="28"/>
  <c r="D9" i="45" s="1"/>
  <c r="D8" i="28"/>
  <c r="G6" i="28"/>
  <c r="F3" i="28"/>
  <c r="F2" i="28"/>
  <c r="F1" i="28"/>
  <c r="D11" i="28" l="1"/>
  <c r="D8" i="45"/>
  <c r="G56" i="28"/>
  <c r="G35" i="46"/>
  <c r="G35" i="45"/>
  <c r="G45" i="46"/>
  <c r="G45" i="45"/>
  <c r="D32" i="28"/>
  <c r="G79" i="28"/>
  <c r="G105" i="28" s="1"/>
  <c r="D86" i="28"/>
  <c r="D109" i="28" s="1"/>
  <c r="G21" i="28"/>
  <c r="G64" i="28" s="1"/>
  <c r="D55" i="28"/>
  <c r="D108" i="28"/>
  <c r="G113" i="28"/>
  <c r="G132" i="28" s="1"/>
  <c r="G107" i="28" l="1"/>
  <c r="G134" i="28" s="1"/>
  <c r="D64" i="28"/>
  <c r="D111" i="28"/>
  <c r="C133" i="28" l="1"/>
  <c r="G131" i="27"/>
  <c r="G127" i="27"/>
  <c r="C120" i="27"/>
  <c r="G109" i="27"/>
  <c r="G104" i="27"/>
  <c r="G86" i="27"/>
  <c r="D77" i="27"/>
  <c r="D72" i="27"/>
  <c r="G79" i="27"/>
  <c r="G66" i="27"/>
  <c r="D66" i="27"/>
  <c r="G63" i="27"/>
  <c r="D63" i="27"/>
  <c r="G32" i="45"/>
  <c r="G29" i="27"/>
  <c r="D18" i="27"/>
  <c r="D11" i="27"/>
  <c r="G6" i="27"/>
  <c r="D32" i="27" l="1"/>
  <c r="D86" i="27"/>
  <c r="G113" i="27"/>
  <c r="G96" i="27"/>
  <c r="G105" i="27" s="1"/>
  <c r="G21" i="27"/>
  <c r="G56" i="27"/>
  <c r="D55" i="27"/>
  <c r="D102" i="27"/>
  <c r="D108" i="27"/>
  <c r="G120" i="27"/>
  <c r="G115" i="46"/>
  <c r="G115" i="45"/>
  <c r="G132" i="27" l="1"/>
  <c r="D64" i="27"/>
  <c r="D109" i="27"/>
  <c r="D111" i="27"/>
  <c r="G64" i="27"/>
  <c r="G107" i="27" s="1"/>
  <c r="G134" i="27" s="1"/>
  <c r="G131" i="26"/>
  <c r="G127" i="26"/>
  <c r="C120" i="26"/>
  <c r="G120" i="26"/>
  <c r="G109" i="26"/>
  <c r="G104" i="26"/>
  <c r="G96" i="26"/>
  <c r="G86" i="26"/>
  <c r="D77" i="26"/>
  <c r="D72" i="26"/>
  <c r="G66" i="26"/>
  <c r="D66" i="26"/>
  <c r="G63" i="26"/>
  <c r="D63" i="26"/>
  <c r="G54" i="26"/>
  <c r="D43" i="26"/>
  <c r="G29" i="26"/>
  <c r="G17" i="26"/>
  <c r="G16" i="26"/>
  <c r="G16" i="45" s="1"/>
  <c r="D18" i="26"/>
  <c r="D11" i="26"/>
  <c r="G6" i="26"/>
  <c r="F3" i="26"/>
  <c r="F2" i="26"/>
  <c r="F1" i="26"/>
  <c r="D55" i="26" l="1"/>
  <c r="D43" i="46"/>
  <c r="D43" i="45"/>
  <c r="C133" i="27"/>
  <c r="D86" i="26"/>
  <c r="G21" i="26"/>
  <c r="D32" i="26"/>
  <c r="D64" i="26" s="1"/>
  <c r="G56" i="26"/>
  <c r="G64" i="26" s="1"/>
  <c r="G79" i="26"/>
  <c r="D102" i="26"/>
  <c r="D108" i="26"/>
  <c r="G113" i="26"/>
  <c r="G132" i="26" s="1"/>
  <c r="G105" i="26"/>
  <c r="D109" i="26" l="1"/>
  <c r="D111" i="26" s="1"/>
  <c r="G107" i="26"/>
  <c r="G134" i="26" s="1"/>
  <c r="C133" i="26" l="1"/>
  <c r="G127" i="25"/>
  <c r="C120" i="25"/>
  <c r="G117" i="25"/>
  <c r="G109" i="25"/>
  <c r="G104" i="25"/>
  <c r="G86" i="25"/>
  <c r="D77" i="25"/>
  <c r="D72" i="25"/>
  <c r="G66" i="25"/>
  <c r="D66" i="25"/>
  <c r="G63" i="25"/>
  <c r="D63" i="25"/>
  <c r="D25" i="25"/>
  <c r="G29" i="25"/>
  <c r="D18" i="25"/>
  <c r="D11" i="25"/>
  <c r="G6" i="25"/>
  <c r="F3" i="25"/>
  <c r="F2" i="25"/>
  <c r="F1" i="25"/>
  <c r="D108" i="25" l="1"/>
  <c r="G113" i="25"/>
  <c r="D32" i="25"/>
  <c r="G56" i="25"/>
  <c r="D55" i="25"/>
  <c r="G96" i="25"/>
  <c r="G120" i="25"/>
  <c r="G79" i="25"/>
  <c r="G105" i="25" s="1"/>
  <c r="D86" i="25"/>
  <c r="G21" i="25"/>
  <c r="D102" i="25"/>
  <c r="G131" i="25"/>
  <c r="D64" i="25" l="1"/>
  <c r="G132" i="25"/>
  <c r="G64" i="25"/>
  <c r="G107" i="25" s="1"/>
  <c r="D109" i="25"/>
  <c r="G134" i="25" l="1"/>
  <c r="D111" i="25"/>
  <c r="G131" i="24"/>
  <c r="G127" i="24"/>
  <c r="C120" i="24"/>
  <c r="G120" i="24"/>
  <c r="G109" i="24"/>
  <c r="G104" i="24"/>
  <c r="G96" i="24"/>
  <c r="G86" i="24"/>
  <c r="D77" i="24"/>
  <c r="D72" i="24"/>
  <c r="G66" i="24"/>
  <c r="D66" i="24"/>
  <c r="G63" i="24"/>
  <c r="D63" i="24"/>
  <c r="G29" i="24"/>
  <c r="D18" i="24"/>
  <c r="D11" i="24"/>
  <c r="G6" i="24"/>
  <c r="F3" i="24"/>
  <c r="F2" i="24"/>
  <c r="F1" i="24"/>
  <c r="C133" i="25" l="1"/>
  <c r="G79" i="24"/>
  <c r="G105" i="24" s="1"/>
  <c r="G21" i="24"/>
  <c r="G56" i="24"/>
  <c r="D86" i="24"/>
  <c r="D108" i="24"/>
  <c r="D25" i="46"/>
  <c r="D25" i="45"/>
  <c r="D102" i="24"/>
  <c r="G113" i="24"/>
  <c r="G132" i="24" s="1"/>
  <c r="D32" i="24"/>
  <c r="D55" i="24"/>
  <c r="G64" i="24" l="1"/>
  <c r="G107" i="24" s="1"/>
  <c r="G134" i="24" s="1"/>
  <c r="D109" i="24"/>
  <c r="D111" i="24" s="1"/>
  <c r="D64" i="24"/>
  <c r="C133" i="24" l="1"/>
  <c r="F1" i="23"/>
  <c r="F2" i="23"/>
  <c r="F3" i="23"/>
  <c r="G6" i="23"/>
  <c r="D11" i="23"/>
  <c r="D18" i="23"/>
  <c r="G17" i="23"/>
  <c r="G17" i="45" s="1"/>
  <c r="G24" i="23"/>
  <c r="G24" i="45" s="1"/>
  <c r="G27" i="23"/>
  <c r="G28" i="23"/>
  <c r="G54" i="23"/>
  <c r="G54" i="45" s="1"/>
  <c r="D63" i="23"/>
  <c r="G63" i="23"/>
  <c r="D66" i="23"/>
  <c r="G66" i="23"/>
  <c r="D72" i="23"/>
  <c r="D77" i="23"/>
  <c r="G82" i="23"/>
  <c r="G82" i="45" s="1"/>
  <c r="G83" i="23"/>
  <c r="G104" i="23"/>
  <c r="G109" i="23"/>
  <c r="G120" i="23"/>
  <c r="C120" i="23"/>
  <c r="G127" i="23"/>
  <c r="G131" i="23"/>
  <c r="G86" i="23" l="1"/>
  <c r="G28" i="46"/>
  <c r="G28" i="45"/>
  <c r="G27" i="46"/>
  <c r="G27" i="45"/>
  <c r="G29" i="23"/>
  <c r="D32" i="23"/>
  <c r="D64" i="23" s="1"/>
  <c r="G79" i="23"/>
  <c r="D55" i="23"/>
  <c r="D108" i="23"/>
  <c r="G96" i="23"/>
  <c r="D102" i="23"/>
  <c r="G113" i="23"/>
  <c r="G132" i="23" s="1"/>
  <c r="D86" i="23"/>
  <c r="D109" i="23" s="1"/>
  <c r="G56" i="23"/>
  <c r="G21" i="23"/>
  <c r="G64" i="23" l="1"/>
  <c r="G105" i="23"/>
  <c r="G107" i="23"/>
  <c r="G134" i="23" s="1"/>
  <c r="D111" i="23"/>
  <c r="C133" i="23" l="1"/>
  <c r="G129" i="45"/>
  <c r="G127" i="12"/>
  <c r="C120" i="12"/>
  <c r="G117" i="12"/>
  <c r="G113" i="12"/>
  <c r="G109" i="12"/>
  <c r="G104" i="12"/>
  <c r="G96" i="12"/>
  <c r="G83" i="12"/>
  <c r="G83" i="45" s="1"/>
  <c r="G86" i="12"/>
  <c r="D77" i="12"/>
  <c r="D72" i="12"/>
  <c r="G66" i="12"/>
  <c r="D66" i="12"/>
  <c r="G63" i="12"/>
  <c r="D63" i="12"/>
  <c r="D48" i="12"/>
  <c r="G36" i="12"/>
  <c r="G29" i="12"/>
  <c r="D18" i="12"/>
  <c r="D11" i="12"/>
  <c r="G6" i="12"/>
  <c r="F3" i="12"/>
  <c r="F2" i="12"/>
  <c r="F1" i="12"/>
  <c r="G56" i="12" l="1"/>
  <c r="D32" i="12"/>
  <c r="G79" i="12"/>
  <c r="G105" i="12" s="1"/>
  <c r="D86" i="12"/>
  <c r="G117" i="46"/>
  <c r="G117" i="45"/>
  <c r="G21" i="12"/>
  <c r="D55" i="12"/>
  <c r="D64" i="12" s="1"/>
  <c r="G120" i="12"/>
  <c r="G36" i="46"/>
  <c r="G36" i="45"/>
  <c r="D102" i="12"/>
  <c r="D108" i="12"/>
  <c r="G131" i="12"/>
  <c r="D48" i="46"/>
  <c r="D48" i="45"/>
  <c r="G132" i="12" l="1"/>
  <c r="G64" i="12"/>
  <c r="G107" i="12" s="1"/>
  <c r="D109" i="12"/>
  <c r="D111" i="12"/>
  <c r="G134" i="12" l="1"/>
  <c r="C133" i="12" s="1"/>
  <c r="G130" i="45"/>
  <c r="G131" i="45" s="1"/>
  <c r="G127" i="11"/>
  <c r="G126" i="45"/>
  <c r="G124" i="45"/>
  <c r="G123" i="45"/>
  <c r="G122" i="45"/>
  <c r="C120" i="11"/>
  <c r="G119" i="45"/>
  <c r="G120" i="45" s="1"/>
  <c r="G111" i="45"/>
  <c r="G109" i="11"/>
  <c r="D107" i="45"/>
  <c r="D106" i="45"/>
  <c r="D105" i="45"/>
  <c r="G104" i="11"/>
  <c r="D101" i="45"/>
  <c r="D100" i="45"/>
  <c r="D99" i="45"/>
  <c r="D98" i="45"/>
  <c r="D97" i="45"/>
  <c r="D96" i="45"/>
  <c r="D95" i="45"/>
  <c r="D94" i="45"/>
  <c r="G93" i="45"/>
  <c r="D93" i="45"/>
  <c r="D92" i="45"/>
  <c r="D91" i="45"/>
  <c r="D90" i="45"/>
  <c r="D89" i="45"/>
  <c r="D83" i="45"/>
  <c r="D80" i="45"/>
  <c r="D77" i="11"/>
  <c r="G73" i="45"/>
  <c r="G71" i="45"/>
  <c r="G69" i="45"/>
  <c r="D69" i="45"/>
  <c r="D72" i="45" s="1"/>
  <c r="G66" i="11"/>
  <c r="D66" i="11"/>
  <c r="G63" i="11"/>
  <c r="D63" i="11"/>
  <c r="D47" i="45"/>
  <c r="D46" i="45"/>
  <c r="D45" i="45"/>
  <c r="G33" i="45"/>
  <c r="D28" i="45"/>
  <c r="D27" i="45"/>
  <c r="D26" i="45"/>
  <c r="G11" i="45"/>
  <c r="G9" i="45"/>
  <c r="G8" i="45"/>
  <c r="G6" i="11"/>
  <c r="F3" i="11"/>
  <c r="F2" i="11"/>
  <c r="F1" i="11"/>
  <c r="G127" i="45" l="1"/>
  <c r="D18" i="11"/>
  <c r="D13" i="45"/>
  <c r="D18" i="45" s="1"/>
  <c r="D11" i="11"/>
  <c r="D10" i="45"/>
  <c r="D11" i="45" s="1"/>
  <c r="G21" i="11"/>
  <c r="G13" i="45"/>
  <c r="G21" i="45" s="1"/>
  <c r="D32" i="11"/>
  <c r="D21" i="45"/>
  <c r="D32" i="45" s="1"/>
  <c r="G29" i="11"/>
  <c r="G23" i="45"/>
  <c r="G29" i="45" s="1"/>
  <c r="D55" i="45"/>
  <c r="G79" i="11"/>
  <c r="G68" i="45"/>
  <c r="G79" i="45" s="1"/>
  <c r="D72" i="11"/>
  <c r="G86" i="11"/>
  <c r="G81" i="45"/>
  <c r="G86" i="45" s="1"/>
  <c r="D102" i="11"/>
  <c r="D88" i="45"/>
  <c r="D102" i="45" s="1"/>
  <c r="G96" i="11"/>
  <c r="G92" i="45"/>
  <c r="G96" i="45" s="1"/>
  <c r="G113" i="11"/>
  <c r="G112" i="45"/>
  <c r="G113" i="45" s="1"/>
  <c r="G120" i="11"/>
  <c r="G131" i="11"/>
  <c r="G56" i="11"/>
  <c r="G31" i="45"/>
  <c r="G56" i="45" s="1"/>
  <c r="D55" i="11"/>
  <c r="D64" i="11" s="1"/>
  <c r="D86" i="11"/>
  <c r="D79" i="45"/>
  <c r="D86" i="45" s="1"/>
  <c r="D108" i="11"/>
  <c r="D104" i="45"/>
  <c r="D108" i="45" s="1"/>
  <c r="G132" i="45" l="1"/>
  <c r="G105" i="11"/>
  <c r="G64" i="11"/>
  <c r="G107" i="11" s="1"/>
  <c r="D109" i="11"/>
  <c r="D111" i="11" s="1"/>
  <c r="G105" i="45"/>
  <c r="G64" i="45"/>
  <c r="D109" i="45"/>
  <c r="G132" i="11"/>
  <c r="D64" i="45"/>
  <c r="G134" i="11" l="1"/>
  <c r="C133" i="11" s="1"/>
  <c r="G107" i="45"/>
  <c r="G134" i="45" s="1"/>
  <c r="D111" i="45"/>
  <c r="G129" i="10"/>
  <c r="G127" i="10"/>
  <c r="C120" i="10"/>
  <c r="G120" i="10"/>
  <c r="G109" i="10"/>
  <c r="G104" i="10"/>
  <c r="G96" i="10"/>
  <c r="G86" i="10"/>
  <c r="D77" i="10"/>
  <c r="D72" i="10"/>
  <c r="G66" i="10"/>
  <c r="D66" i="10"/>
  <c r="G63" i="10"/>
  <c r="D60" i="10"/>
  <c r="D57" i="10"/>
  <c r="D63" i="10" s="1"/>
  <c r="G29" i="10"/>
  <c r="G19" i="10"/>
  <c r="D18" i="10"/>
  <c r="D11" i="10"/>
  <c r="G6" i="10"/>
  <c r="F3" i="10"/>
  <c r="F2" i="10"/>
  <c r="F1" i="10"/>
  <c r="C133" i="45" l="1"/>
  <c r="G131" i="10"/>
  <c r="G132" i="10" s="1"/>
  <c r="G56" i="10"/>
  <c r="D102" i="10"/>
  <c r="D60" i="44"/>
  <c r="D60" i="46"/>
  <c r="D32" i="10"/>
  <c r="D55" i="10"/>
  <c r="D108" i="10"/>
  <c r="G21" i="10"/>
  <c r="G79" i="10"/>
  <c r="G105" i="10" s="1"/>
  <c r="D86" i="10"/>
  <c r="G64" i="10" l="1"/>
  <c r="D109" i="10"/>
  <c r="D64" i="10"/>
  <c r="D111" i="10" s="1"/>
  <c r="G107" i="10"/>
  <c r="G134" i="10" s="1"/>
  <c r="C133" i="10" l="1"/>
  <c r="G131" i="9"/>
  <c r="G127" i="9"/>
  <c r="C120" i="9"/>
  <c r="G120" i="9"/>
  <c r="G113" i="9"/>
  <c r="G109" i="9"/>
  <c r="G104" i="9"/>
  <c r="D108" i="9"/>
  <c r="G86" i="9"/>
  <c r="D86" i="9"/>
  <c r="D77" i="9"/>
  <c r="D72" i="9"/>
  <c r="G66" i="9"/>
  <c r="D66" i="9"/>
  <c r="G63" i="9"/>
  <c r="D63" i="9"/>
  <c r="G29" i="9"/>
  <c r="D18" i="9"/>
  <c r="D11" i="9"/>
  <c r="G6" i="9"/>
  <c r="F3" i="9"/>
  <c r="F2" i="9"/>
  <c r="F1" i="9"/>
  <c r="G132" i="9" l="1"/>
  <c r="G56" i="9"/>
  <c r="D55" i="9"/>
  <c r="D102" i="9"/>
  <c r="G96" i="9"/>
  <c r="D32" i="9"/>
  <c r="G21" i="9"/>
  <c r="G64" i="9" s="1"/>
  <c r="G79" i="9"/>
  <c r="D109" i="9"/>
  <c r="G105" i="9" l="1"/>
  <c r="D64" i="9"/>
  <c r="G107" i="9"/>
  <c r="G134" i="9" s="1"/>
  <c r="D111" i="9"/>
  <c r="G129" i="8"/>
  <c r="G127" i="8"/>
  <c r="C120" i="8"/>
  <c r="G120" i="8"/>
  <c r="G109" i="8"/>
  <c r="G104" i="8"/>
  <c r="G96" i="8"/>
  <c r="G82" i="8"/>
  <c r="G86" i="8"/>
  <c r="D86" i="8"/>
  <c r="D77" i="8"/>
  <c r="D72" i="8"/>
  <c r="G66" i="8"/>
  <c r="D66" i="8"/>
  <c r="G63" i="8"/>
  <c r="D57" i="8"/>
  <c r="G54" i="8"/>
  <c r="D50" i="8"/>
  <c r="D44" i="8"/>
  <c r="G34" i="8"/>
  <c r="D34" i="8"/>
  <c r="D30" i="8"/>
  <c r="G24" i="8"/>
  <c r="D20" i="8"/>
  <c r="G19" i="8"/>
  <c r="G18" i="8"/>
  <c r="G17" i="8"/>
  <c r="G16" i="8"/>
  <c r="G15" i="8"/>
  <c r="D18" i="8"/>
  <c r="D8" i="8"/>
  <c r="G6" i="8"/>
  <c r="F3" i="8"/>
  <c r="G131" i="7"/>
  <c r="G127" i="7"/>
  <c r="C120" i="7"/>
  <c r="G120" i="7"/>
  <c r="G109" i="7"/>
  <c r="G104" i="7"/>
  <c r="D108" i="7"/>
  <c r="G96" i="7"/>
  <c r="G86" i="7"/>
  <c r="D86" i="7"/>
  <c r="D77" i="7"/>
  <c r="D72" i="7"/>
  <c r="G66" i="7"/>
  <c r="D66" i="7"/>
  <c r="G63" i="7"/>
  <c r="D63" i="7"/>
  <c r="G54" i="7"/>
  <c r="G29" i="7"/>
  <c r="D18" i="7"/>
  <c r="D11" i="7"/>
  <c r="G6" i="7"/>
  <c r="F3" i="7"/>
  <c r="F2" i="7"/>
  <c r="F1" i="7"/>
  <c r="C133" i="9" l="1"/>
  <c r="G79" i="7"/>
  <c r="G105" i="7" s="1"/>
  <c r="G56" i="8"/>
  <c r="D102" i="8"/>
  <c r="G18" i="46"/>
  <c r="G18" i="44"/>
  <c r="D20" i="46"/>
  <c r="D20" i="44"/>
  <c r="D44" i="46"/>
  <c r="D44" i="44"/>
  <c r="D63" i="8"/>
  <c r="D57" i="46"/>
  <c r="D63" i="46" s="1"/>
  <c r="D57" i="44"/>
  <c r="D63" i="44" s="1"/>
  <c r="G56" i="7"/>
  <c r="D55" i="7"/>
  <c r="D102" i="7"/>
  <c r="D109" i="7" s="1"/>
  <c r="G113" i="7"/>
  <c r="G132" i="7" s="1"/>
  <c r="G15" i="46"/>
  <c r="G15" i="44"/>
  <c r="D30" i="46"/>
  <c r="D30" i="44"/>
  <c r="G34" i="46"/>
  <c r="G34" i="44"/>
  <c r="D32" i="8"/>
  <c r="D55" i="8"/>
  <c r="G29" i="8"/>
  <c r="D32" i="7"/>
  <c r="D64" i="7" s="1"/>
  <c r="G21" i="7"/>
  <c r="D11" i="8"/>
  <c r="G21" i="8"/>
  <c r="G79" i="8"/>
  <c r="G105" i="8" s="1"/>
  <c r="D108" i="8"/>
  <c r="D109" i="8" s="1"/>
  <c r="G113" i="8"/>
  <c r="G131" i="8"/>
  <c r="D64" i="8" l="1"/>
  <c r="G64" i="7"/>
  <c r="G107" i="7" s="1"/>
  <c r="G134" i="7" s="1"/>
  <c r="G132" i="8"/>
  <c r="G64" i="8"/>
  <c r="G107" i="8" s="1"/>
  <c r="D111" i="8"/>
  <c r="D111" i="7"/>
  <c r="G134" i="8" l="1"/>
  <c r="C133" i="8" s="1"/>
  <c r="C133" i="7"/>
  <c r="G131" i="6"/>
  <c r="G127" i="6"/>
  <c r="C120" i="6"/>
  <c r="G120" i="6"/>
  <c r="G113" i="6"/>
  <c r="G109" i="6"/>
  <c r="G104" i="6"/>
  <c r="D108" i="6"/>
  <c r="G86" i="6"/>
  <c r="D86" i="6"/>
  <c r="D77" i="6"/>
  <c r="D72" i="6"/>
  <c r="G66" i="6"/>
  <c r="D66" i="6"/>
  <c r="G63" i="6"/>
  <c r="D63" i="6"/>
  <c r="D34" i="6"/>
  <c r="G29" i="6"/>
  <c r="G17" i="6"/>
  <c r="D15" i="6"/>
  <c r="D18" i="6"/>
  <c r="D9" i="6"/>
  <c r="G21" i="6"/>
  <c r="D8" i="6"/>
  <c r="G6" i="6"/>
  <c r="F3" i="6"/>
  <c r="F2" i="6"/>
  <c r="F1" i="6"/>
  <c r="D11" i="6" l="1"/>
  <c r="D15" i="46"/>
  <c r="D15" i="44"/>
  <c r="G32" i="46"/>
  <c r="G32" i="44"/>
  <c r="D55" i="6"/>
  <c r="D34" i="46"/>
  <c r="D34" i="44"/>
  <c r="D9" i="46"/>
  <c r="D9" i="44"/>
  <c r="D102" i="6"/>
  <c r="G96" i="6"/>
  <c r="D32" i="6"/>
  <c r="G56" i="6"/>
  <c r="G64" i="6" s="1"/>
  <c r="G79" i="6"/>
  <c r="G132" i="6"/>
  <c r="D109" i="6"/>
  <c r="G105" i="6" l="1"/>
  <c r="G107" i="6" s="1"/>
  <c r="G134" i="6" s="1"/>
  <c r="D64" i="6"/>
  <c r="D111" i="6"/>
  <c r="C133" i="6" l="1"/>
  <c r="G131" i="5"/>
  <c r="G127" i="5"/>
  <c r="C120" i="5"/>
  <c r="G120" i="5"/>
  <c r="G109" i="5"/>
  <c r="G104" i="5"/>
  <c r="D108" i="5"/>
  <c r="G86" i="5"/>
  <c r="D86" i="5"/>
  <c r="D77" i="5"/>
  <c r="D72" i="5"/>
  <c r="G66" i="5"/>
  <c r="D66" i="5"/>
  <c r="G63" i="5"/>
  <c r="D63" i="5"/>
  <c r="G29" i="5"/>
  <c r="D18" i="5"/>
  <c r="D11" i="5"/>
  <c r="G6" i="5"/>
  <c r="F3" i="5"/>
  <c r="F2" i="5"/>
  <c r="F1" i="5"/>
  <c r="G56" i="5" l="1"/>
  <c r="D55" i="5"/>
  <c r="D32" i="5"/>
  <c r="G21" i="5"/>
  <c r="G79" i="5"/>
  <c r="D102" i="5"/>
  <c r="D109" i="5" s="1"/>
  <c r="G96" i="5"/>
  <c r="G113" i="5"/>
  <c r="G132" i="5" s="1"/>
  <c r="G64" i="5" l="1"/>
  <c r="G105" i="5"/>
  <c r="G107" i="5" s="1"/>
  <c r="G134" i="5" s="1"/>
  <c r="D64" i="5"/>
  <c r="D111" i="5" s="1"/>
  <c r="C133" i="5" l="1"/>
  <c r="G131" i="4"/>
  <c r="G127" i="4"/>
  <c r="C120" i="4"/>
  <c r="G120" i="4"/>
  <c r="G109" i="4"/>
  <c r="G104" i="4"/>
  <c r="G95" i="4"/>
  <c r="G86" i="4"/>
  <c r="D77" i="4"/>
  <c r="D72" i="4"/>
  <c r="G66" i="4"/>
  <c r="D66" i="4"/>
  <c r="G63" i="4"/>
  <c r="D63" i="4"/>
  <c r="G54" i="4"/>
  <c r="D50" i="4"/>
  <c r="G29" i="4"/>
  <c r="G19" i="4"/>
  <c r="G17" i="4"/>
  <c r="G16" i="4"/>
  <c r="D18" i="4"/>
  <c r="D11" i="4"/>
  <c r="G6" i="4"/>
  <c r="F3" i="4"/>
  <c r="F2" i="4"/>
  <c r="F1" i="4"/>
  <c r="D55" i="4" l="1"/>
  <c r="D86" i="4"/>
  <c r="G16" i="46"/>
  <c r="G16" i="44"/>
  <c r="G19" i="46"/>
  <c r="G19" i="44"/>
  <c r="G56" i="4"/>
  <c r="G54" i="46"/>
  <c r="G54" i="44"/>
  <c r="G79" i="4"/>
  <c r="D50" i="46"/>
  <c r="D50" i="44"/>
  <c r="G95" i="46"/>
  <c r="G95" i="44"/>
  <c r="G113" i="4"/>
  <c r="G132" i="4" s="1"/>
  <c r="G21" i="4"/>
  <c r="G64" i="4" s="1"/>
  <c r="G96" i="4"/>
  <c r="D32" i="4"/>
  <c r="D102" i="4"/>
  <c r="D108" i="4"/>
  <c r="D64" i="4" l="1"/>
  <c r="G105" i="4"/>
  <c r="G107" i="4" s="1"/>
  <c r="G134" i="4" s="1"/>
  <c r="D109" i="4"/>
  <c r="D111" i="4" s="1"/>
  <c r="G127" i="3"/>
  <c r="C120" i="3"/>
  <c r="G120" i="3"/>
  <c r="G109" i="3"/>
  <c r="G104" i="3"/>
  <c r="D108" i="3"/>
  <c r="G86" i="3"/>
  <c r="D86" i="3"/>
  <c r="D77" i="3"/>
  <c r="D72" i="3"/>
  <c r="G66" i="3"/>
  <c r="D66" i="3"/>
  <c r="G63" i="3"/>
  <c r="D63" i="3"/>
  <c r="G29" i="3"/>
  <c r="D32" i="3"/>
  <c r="D18" i="3"/>
  <c r="D11" i="3"/>
  <c r="G21" i="3"/>
  <c r="G6" i="3"/>
  <c r="F3" i="3"/>
  <c r="F2" i="3"/>
  <c r="F1" i="3"/>
  <c r="G113" i="3" l="1"/>
  <c r="D55" i="3"/>
  <c r="D64" i="3" s="1"/>
  <c r="G79" i="3"/>
  <c r="D102" i="3"/>
  <c r="D109" i="3" s="1"/>
  <c r="G96" i="3"/>
  <c r="G131" i="3"/>
  <c r="G129" i="46"/>
  <c r="G129" i="44"/>
  <c r="G56" i="3"/>
  <c r="G64" i="3" s="1"/>
  <c r="C133" i="4"/>
  <c r="G132" i="3" l="1"/>
  <c r="D111" i="3"/>
  <c r="G105" i="3"/>
  <c r="G107" i="3" s="1"/>
  <c r="G134" i="3" l="1"/>
  <c r="C133" i="3" s="1"/>
  <c r="G131" i="2"/>
  <c r="G127" i="2"/>
  <c r="G120" i="2"/>
  <c r="C120" i="2"/>
  <c r="G109" i="2"/>
  <c r="G104" i="2"/>
  <c r="G83" i="2"/>
  <c r="G82" i="2"/>
  <c r="G86" i="2"/>
  <c r="D77" i="2"/>
  <c r="D72" i="2"/>
  <c r="G66" i="2"/>
  <c r="D66" i="2"/>
  <c r="G63" i="2"/>
  <c r="D63" i="2"/>
  <c r="G24" i="2"/>
  <c r="G17" i="2"/>
  <c r="G14" i="2"/>
  <c r="D18" i="2"/>
  <c r="D8" i="2"/>
  <c r="G6" i="2"/>
  <c r="F3" i="2"/>
  <c r="F2" i="2"/>
  <c r="F1" i="2"/>
  <c r="G12" i="46" l="1"/>
  <c r="G12" i="44"/>
  <c r="G17" i="46"/>
  <c r="G17" i="44"/>
  <c r="G24" i="46"/>
  <c r="G24" i="44"/>
  <c r="D11" i="2"/>
  <c r="D8" i="46"/>
  <c r="D8" i="44"/>
  <c r="G14" i="46"/>
  <c r="G14" i="44"/>
  <c r="D32" i="2"/>
  <c r="G56" i="2"/>
  <c r="D86" i="2"/>
  <c r="G82" i="46"/>
  <c r="G82" i="44"/>
  <c r="G83" i="46"/>
  <c r="G83" i="44"/>
  <c r="D102" i="2"/>
  <c r="G96" i="2"/>
  <c r="G79" i="2"/>
  <c r="G21" i="2"/>
  <c r="G29" i="2"/>
  <c r="D55" i="2"/>
  <c r="D108" i="2"/>
  <c r="G113" i="2"/>
  <c r="G132" i="2" s="1"/>
  <c r="D64" i="2" l="1"/>
  <c r="G105" i="2"/>
  <c r="D109" i="2"/>
  <c r="G64" i="2"/>
  <c r="G107" i="2" l="1"/>
  <c r="G134" i="2" s="1"/>
  <c r="D111" i="2"/>
  <c r="G127" i="1"/>
  <c r="G127" i="44" s="1"/>
  <c r="C120" i="1"/>
  <c r="G109" i="1"/>
  <c r="G104" i="1"/>
  <c r="D77" i="1"/>
  <c r="D70" i="1"/>
  <c r="G66" i="1"/>
  <c r="D66" i="1"/>
  <c r="G63" i="1"/>
  <c r="D63" i="1"/>
  <c r="G6" i="1"/>
  <c r="F3" i="1"/>
  <c r="F2" i="1"/>
  <c r="F1" i="1"/>
  <c r="C133" i="2" l="1"/>
  <c r="D70" i="46"/>
  <c r="D70" i="44"/>
  <c r="D26" i="46"/>
  <c r="D26" i="44"/>
  <c r="G56" i="1"/>
  <c r="G31" i="46"/>
  <c r="G31" i="44"/>
  <c r="D46" i="46"/>
  <c r="D46" i="44"/>
  <c r="G69" i="46"/>
  <c r="G69" i="44"/>
  <c r="G73" i="46"/>
  <c r="G73" i="44"/>
  <c r="G86" i="1"/>
  <c r="G81" i="46"/>
  <c r="G86" i="46" s="1"/>
  <c r="G81" i="44"/>
  <c r="G86" i="44" s="1"/>
  <c r="D89" i="46"/>
  <c r="D89" i="44"/>
  <c r="D90" i="46"/>
  <c r="D90" i="44"/>
  <c r="D92" i="46"/>
  <c r="D92" i="44"/>
  <c r="G92" i="46"/>
  <c r="G92" i="44"/>
  <c r="D94" i="46"/>
  <c r="D94" i="44"/>
  <c r="D95" i="46"/>
  <c r="D95" i="44"/>
  <c r="D96" i="46"/>
  <c r="D96" i="44"/>
  <c r="G113" i="1"/>
  <c r="G112" i="46"/>
  <c r="G112" i="44"/>
  <c r="G119" i="46"/>
  <c r="G120" i="46" s="1"/>
  <c r="G119" i="44"/>
  <c r="G120" i="44" s="1"/>
  <c r="G120" i="1"/>
  <c r="G132" i="1" s="1"/>
  <c r="G122" i="46"/>
  <c r="G122" i="44"/>
  <c r="G124" i="46"/>
  <c r="G124" i="44"/>
  <c r="G131" i="1"/>
  <c r="G131" i="44" s="1"/>
  <c r="G130" i="46"/>
  <c r="G131" i="46" s="1"/>
  <c r="G130" i="44"/>
  <c r="G9" i="46"/>
  <c r="G9" i="44"/>
  <c r="D18" i="1"/>
  <c r="D13" i="46"/>
  <c r="D18" i="46" s="1"/>
  <c r="D13" i="44"/>
  <c r="D18" i="44" s="1"/>
  <c r="D28" i="46"/>
  <c r="D28" i="44"/>
  <c r="G33" i="46"/>
  <c r="G33" i="44"/>
  <c r="G79" i="1"/>
  <c r="G68" i="46"/>
  <c r="G68" i="44"/>
  <c r="G71" i="46"/>
  <c r="G71" i="44"/>
  <c r="D88" i="46"/>
  <c r="D88" i="44"/>
  <c r="D91" i="46"/>
  <c r="D91" i="44"/>
  <c r="G8" i="46"/>
  <c r="G8" i="44"/>
  <c r="D11" i="1"/>
  <c r="D10" i="46"/>
  <c r="D11" i="46" s="1"/>
  <c r="D10" i="44"/>
  <c r="D11" i="44" s="1"/>
  <c r="G11" i="46"/>
  <c r="G11" i="44"/>
  <c r="G13" i="46"/>
  <c r="G13" i="44"/>
  <c r="D21" i="46"/>
  <c r="D21" i="44"/>
  <c r="G29" i="1"/>
  <c r="G23" i="46"/>
  <c r="G29" i="46" s="1"/>
  <c r="G23" i="44"/>
  <c r="G29" i="44" s="1"/>
  <c r="D27" i="46"/>
  <c r="D27" i="44"/>
  <c r="D45" i="46"/>
  <c r="D45" i="44"/>
  <c r="D47" i="46"/>
  <c r="D47" i="44"/>
  <c r="D72" i="1"/>
  <c r="D69" i="46"/>
  <c r="D69" i="44"/>
  <c r="D86" i="1"/>
  <c r="D79" i="46"/>
  <c r="D79" i="44"/>
  <c r="D80" i="46"/>
  <c r="D80" i="44"/>
  <c r="D83" i="46"/>
  <c r="D83" i="44"/>
  <c r="D93" i="46"/>
  <c r="D93" i="44"/>
  <c r="G93" i="46"/>
  <c r="G93" i="44"/>
  <c r="D97" i="46"/>
  <c r="D97" i="44"/>
  <c r="D98" i="46"/>
  <c r="D98" i="44"/>
  <c r="D99" i="46"/>
  <c r="D99" i="44"/>
  <c r="D100" i="46"/>
  <c r="D100" i="44"/>
  <c r="D101" i="46"/>
  <c r="D101" i="44"/>
  <c r="D104" i="46"/>
  <c r="D104" i="44"/>
  <c r="D105" i="46"/>
  <c r="D105" i="44"/>
  <c r="D106" i="46"/>
  <c r="D106" i="44"/>
  <c r="D107" i="46"/>
  <c r="D107" i="44"/>
  <c r="G111" i="46"/>
  <c r="G111" i="44"/>
  <c r="G123" i="46"/>
  <c r="G123" i="44"/>
  <c r="G126" i="46"/>
  <c r="G126" i="44"/>
  <c r="D32" i="1"/>
  <c r="D64" i="1" s="1"/>
  <c r="D102" i="1"/>
  <c r="G21" i="1"/>
  <c r="G64" i="1" s="1"/>
  <c r="G96" i="1"/>
  <c r="D55" i="1"/>
  <c r="D108" i="1"/>
  <c r="D72" i="46" l="1"/>
  <c r="G113" i="44"/>
  <c r="G105" i="1"/>
  <c r="D72" i="44"/>
  <c r="D109" i="1"/>
  <c r="D111" i="1" s="1"/>
  <c r="G113" i="46"/>
  <c r="D32" i="46"/>
  <c r="G21" i="44"/>
  <c r="D108" i="46"/>
  <c r="D108" i="44"/>
  <c r="D86" i="46"/>
  <c r="D55" i="46"/>
  <c r="D32" i="44"/>
  <c r="G21" i="46"/>
  <c r="D102" i="46"/>
  <c r="G79" i="46"/>
  <c r="G96" i="44"/>
  <c r="G56" i="46"/>
  <c r="D86" i="44"/>
  <c r="D55" i="44"/>
  <c r="D102" i="44"/>
  <c r="G79" i="44"/>
  <c r="G132" i="44"/>
  <c r="G127" i="46"/>
  <c r="G96" i="46"/>
  <c r="G56" i="44"/>
  <c r="G107" i="1"/>
  <c r="G134" i="1" s="1"/>
  <c r="G132" i="46" l="1"/>
  <c r="D109" i="46"/>
  <c r="D64" i="46"/>
  <c r="G64" i="44"/>
  <c r="G64" i="46"/>
  <c r="G105" i="46"/>
  <c r="C133" i="1"/>
  <c r="D109" i="44"/>
  <c r="D64" i="44"/>
  <c r="G105" i="44"/>
  <c r="D111" i="46" l="1"/>
  <c r="G107" i="44"/>
  <c r="G134" i="44" s="1"/>
  <c r="G107" i="46"/>
  <c r="G134" i="46" s="1"/>
  <c r="D111" i="44"/>
  <c r="C133" i="46" l="1"/>
  <c r="C133" i="44"/>
</calcChain>
</file>

<file path=xl/comments1.xml><?xml version="1.0" encoding="utf-8"?>
<comments xmlns="http://schemas.openxmlformats.org/spreadsheetml/2006/main">
  <authors>
    <author>Cr. Eduardo Cáceres</author>
  </authors>
  <commentList>
    <comment ref="G92" authorId="0">
      <text>
        <r>
          <rPr>
            <b/>
            <sz val="8"/>
            <color indexed="81"/>
            <rFont val="Tahoma"/>
            <family val="2"/>
          </rPr>
          <t>Ingresar detalle en la hoja Detalle Pasivo</t>
        </r>
      </text>
    </comment>
    <comment ref="G93" authorId="0">
      <text>
        <r>
          <rPr>
            <b/>
            <sz val="8"/>
            <color indexed="81"/>
            <rFont val="Tahoma"/>
            <family val="2"/>
          </rPr>
          <t>Ingresar detalle en la hoja Detalle Pasivo</t>
        </r>
      </text>
    </comment>
  </commentList>
</comments>
</file>

<file path=xl/comments2.xml><?xml version="1.0" encoding="utf-8"?>
<comments xmlns="http://schemas.openxmlformats.org/spreadsheetml/2006/main">
  <authors>
    <author>Cr. Eduardo Cáceres</author>
  </authors>
  <commentList>
    <comment ref="D80" authorId="0">
      <text>
        <r>
          <rPr>
            <b/>
            <sz val="8"/>
            <color indexed="81"/>
            <rFont val="Tahoma"/>
            <family val="2"/>
          </rPr>
          <t>Ingresar detalle en  Detalle Activo</t>
        </r>
        <r>
          <rPr>
            <sz val="8"/>
            <color indexed="81"/>
            <rFont val="Tahoma"/>
            <family val="2"/>
          </rPr>
          <t xml:space="preserve">
</t>
        </r>
      </text>
    </comment>
  </commentList>
</comments>
</file>

<file path=xl/sharedStrings.xml><?xml version="1.0" encoding="utf-8"?>
<sst xmlns="http://schemas.openxmlformats.org/spreadsheetml/2006/main" count="16364" uniqueCount="443">
  <si>
    <t xml:space="preserve">     </t>
  </si>
  <si>
    <t>INSTITUCION:</t>
  </si>
  <si>
    <t>DEPARTAMENTO:</t>
  </si>
  <si>
    <t>ESTADO DE SITUACION FINANCIERA al:</t>
  </si>
  <si>
    <t>ACTIVO</t>
  </si>
  <si>
    <t>En Pesos Uruguayos</t>
  </si>
  <si>
    <t>PASIVO</t>
  </si>
  <si>
    <t>Activo Corriente</t>
  </si>
  <si>
    <t>Pasivo Corriente</t>
  </si>
  <si>
    <t>Disponibilidades</t>
  </si>
  <si>
    <t xml:space="preserve">Deudas Comerciales </t>
  </si>
  <si>
    <t>111.101, 111.102, 111.201</t>
  </si>
  <si>
    <t>Caja y Fondos Fijos</t>
  </si>
  <si>
    <t>211.101,211.201</t>
  </si>
  <si>
    <t xml:space="preserve">Laboratorios de Medicamentos </t>
  </si>
  <si>
    <t>111.199</t>
  </si>
  <si>
    <t>Cobranzas a Depositar</t>
  </si>
  <si>
    <t>211.102.211.202</t>
  </si>
  <si>
    <t>Sanatorios Externos</t>
  </si>
  <si>
    <t>111.301,111.302,111.399,111.401,111.402,111.499</t>
  </si>
  <si>
    <t>Bancos cuentas a la vista</t>
  </si>
  <si>
    <t>211.103,211.203</t>
  </si>
  <si>
    <t>Farmacias Externas</t>
  </si>
  <si>
    <t>111.000</t>
  </si>
  <si>
    <t>Total Disponibilidades</t>
  </si>
  <si>
    <t>211.104,211.204</t>
  </si>
  <si>
    <t>Laboratorios de Análisis Clínicos</t>
  </si>
  <si>
    <t>Inversiones Temporarias</t>
  </si>
  <si>
    <t>211.105,211.205</t>
  </si>
  <si>
    <t>Laboratorios de Anatomía Patológica</t>
  </si>
  <si>
    <t>112.101,112.102,112.199,112.201,112.202,112.299</t>
  </si>
  <si>
    <t>Depósitos Bancarios</t>
  </si>
  <si>
    <t>211.106,211.206</t>
  </si>
  <si>
    <t>Clínicas de Imagenología</t>
  </si>
  <si>
    <t>112.103,112.203</t>
  </si>
  <si>
    <t>-Intereses ganados a vencer</t>
  </si>
  <si>
    <t>211.107,211.207</t>
  </si>
  <si>
    <t>Otras Clínicas de Diagnóstico</t>
  </si>
  <si>
    <t>112.301,112.401</t>
  </si>
  <si>
    <t>Títulos y Valores Públicos</t>
  </si>
  <si>
    <t>211.108,211.208</t>
  </si>
  <si>
    <t>Clínicas de Tratamiento</t>
  </si>
  <si>
    <t>112.302,112.402</t>
  </si>
  <si>
    <t>-Intereses Percibidos por Adelantado</t>
  </si>
  <si>
    <t>211.109,211.209</t>
  </si>
  <si>
    <t>Honorarios Médicos</t>
  </si>
  <si>
    <t>112.901</t>
  </si>
  <si>
    <t>-Previsión para desvalorizaciones</t>
  </si>
  <si>
    <t>211.199,211.299</t>
  </si>
  <si>
    <t xml:space="preserve">Otras Deudas con Proveedores </t>
  </si>
  <si>
    <t>112.000</t>
  </si>
  <si>
    <t>Total Inversiones Temporarias</t>
  </si>
  <si>
    <t>211.301</t>
  </si>
  <si>
    <t>Proveedores por Importaciones</t>
  </si>
  <si>
    <t>Créditos por Ventas</t>
  </si>
  <si>
    <t>211.401,211.402,211.403,211.404,211.405,211.406,211.407,211.408,211.409,211.410,211.499</t>
  </si>
  <si>
    <t>Proveedores de Plaza Documentados</t>
  </si>
  <si>
    <t>113.101</t>
  </si>
  <si>
    <t xml:space="preserve">Deudores por Emisión </t>
  </si>
  <si>
    <t>211.901</t>
  </si>
  <si>
    <t>-Intereses Perdidos a Vencer</t>
  </si>
  <si>
    <t>113.102</t>
  </si>
  <si>
    <t>Deudores por Seguros Colectivos</t>
  </si>
  <si>
    <t>211.000</t>
  </si>
  <si>
    <t>Total Deudas Comerciales</t>
  </si>
  <si>
    <t>113.103</t>
  </si>
  <si>
    <t>Fonasa</t>
  </si>
  <si>
    <t>Deudas Financieras</t>
  </si>
  <si>
    <t>113.104</t>
  </si>
  <si>
    <t>Deudores Fondo Nacional de Recursos</t>
  </si>
  <si>
    <t>212.101,212.201</t>
  </si>
  <si>
    <t>Préstamos Bancarios</t>
  </si>
  <si>
    <t>113.106</t>
  </si>
  <si>
    <t>Deudores Morosos</t>
  </si>
  <si>
    <t>212.102,212.202</t>
  </si>
  <si>
    <t>113.107</t>
  </si>
  <si>
    <t>Deudores A.S.S.E.</t>
  </si>
  <si>
    <t>212.301,212.401</t>
  </si>
  <si>
    <t>Préstamos por Leasing</t>
  </si>
  <si>
    <t>113.108</t>
  </si>
  <si>
    <t>Deudores I.A.M.C.</t>
  </si>
  <si>
    <t>212.302,212.402</t>
  </si>
  <si>
    <t>-Intereses Perdidos a Vencer Leasing</t>
  </si>
  <si>
    <t>113.105</t>
  </si>
  <si>
    <t>Deudores por Otros Serv. Asistenciales</t>
  </si>
  <si>
    <t>212.501,212.601,212.599,212.699</t>
  </si>
  <si>
    <t>Obligaciones Corto Plazo</t>
  </si>
  <si>
    <t>113.199</t>
  </si>
  <si>
    <t>Otros Deudores</t>
  </si>
  <si>
    <t>212.701,212.702</t>
  </si>
  <si>
    <t>Cheques Dif. a Pagar Financieros</t>
  </si>
  <si>
    <t>113.201</t>
  </si>
  <si>
    <t>Documentos a Cobrar</t>
  </si>
  <si>
    <t>212.000</t>
  </si>
  <si>
    <t>Total Deudas Financieras</t>
  </si>
  <si>
    <t>113.301</t>
  </si>
  <si>
    <t>Cheques Diferidos a Cobrar</t>
  </si>
  <si>
    <t>Deudas Diversas</t>
  </si>
  <si>
    <t>113.901</t>
  </si>
  <si>
    <t>-Previsión para Incobrables</t>
  </si>
  <si>
    <t>213.101</t>
  </si>
  <si>
    <t>Sueldos y Jornales a Pagar</t>
  </si>
  <si>
    <t>113.000</t>
  </si>
  <si>
    <t>Total Créditos por Ventas</t>
  </si>
  <si>
    <t>213.102</t>
  </si>
  <si>
    <t>Prov. por Aguin, Licenc. y Salarios Vac.</t>
  </si>
  <si>
    <t>Otros Créditos</t>
  </si>
  <si>
    <t>213.103</t>
  </si>
  <si>
    <t xml:space="preserve">Deudas Laborales Fondos de Fideicomiso </t>
  </si>
  <si>
    <t>114.101</t>
  </si>
  <si>
    <t>Antic. a Proveedores en M/N</t>
  </si>
  <si>
    <t>213.199</t>
  </si>
  <si>
    <t>Otros Rubros de Cuentas C/Personal</t>
  </si>
  <si>
    <t>114.202</t>
  </si>
  <si>
    <t>Antic. a Proveedores en M/E</t>
  </si>
  <si>
    <t>213.201,213.202,213.203,213.204</t>
  </si>
  <si>
    <t>Acreedores por Cargas Sociales</t>
  </si>
  <si>
    <t>114.301</t>
  </si>
  <si>
    <t>Antic. I.V.A. Importación</t>
  </si>
  <si>
    <t>213.301</t>
  </si>
  <si>
    <t>D.G.I. - I.V.A. a Pagar</t>
  </si>
  <si>
    <t>114.401</t>
  </si>
  <si>
    <t>Deudas del  Personal Adelantos</t>
  </si>
  <si>
    <t>213.303</t>
  </si>
  <si>
    <t>D.G.I. - I.V.A. Ventas Tasa Básica</t>
  </si>
  <si>
    <t>114.501</t>
  </si>
  <si>
    <t>Saldos Deudores de Socios</t>
  </si>
  <si>
    <t>213.304</t>
  </si>
  <si>
    <t>D.G.I. - I.V.A. Ventas Tasa Mínima</t>
  </si>
  <si>
    <t>114.502</t>
  </si>
  <si>
    <t>Div. a Cobrar - Empresas Vinculadas</t>
  </si>
  <si>
    <t>213.305</t>
  </si>
  <si>
    <t>D.G.I. - I.V.A. Agente de Retención F.N.R.</t>
  </si>
  <si>
    <t>114.601</t>
  </si>
  <si>
    <t>D.G.I. - I.V.A. Pagos</t>
  </si>
  <si>
    <t>213.306</t>
  </si>
  <si>
    <t>D.G.I. - I.V.A. Deudas de Terceros</t>
  </si>
  <si>
    <t>114.602</t>
  </si>
  <si>
    <t>D.G.I. - I.V.A. Compras Directo</t>
  </si>
  <si>
    <t>213.309</t>
  </si>
  <si>
    <t>D.G.I. - I.R.P.F. Dep. Retención a Pagar</t>
  </si>
  <si>
    <t>114.604</t>
  </si>
  <si>
    <t>D.G.I. - I.V.A. a Recuperar</t>
  </si>
  <si>
    <t>213.310</t>
  </si>
  <si>
    <t>D.G.I. - I.R.P.F. No Dep. Retención a Pagar</t>
  </si>
  <si>
    <t>114.605</t>
  </si>
  <si>
    <t>Valores Depositados en Garantía</t>
  </si>
  <si>
    <t>213.401</t>
  </si>
  <si>
    <t>Saldos Acreedores de Socios</t>
  </si>
  <si>
    <t>114.606</t>
  </si>
  <si>
    <t>Deudores por Serv. Fúnebre Contratado</t>
  </si>
  <si>
    <t>213.402</t>
  </si>
  <si>
    <t>Acreedores Empresas. Vinculadas</t>
  </si>
  <si>
    <t>114.607</t>
  </si>
  <si>
    <t>Publicidad Contratada Pagada por Adelantado</t>
  </si>
  <si>
    <t>213.501,213.599</t>
  </si>
  <si>
    <t xml:space="preserve">Retenciones </t>
  </si>
  <si>
    <t>114.608</t>
  </si>
  <si>
    <t>Cargos Diferidos</t>
  </si>
  <si>
    <t>213.601</t>
  </si>
  <si>
    <t>Fondo Nacional de Recursos a Pagar</t>
  </si>
  <si>
    <t>114.609</t>
  </si>
  <si>
    <t>Partidas a Liquidar</t>
  </si>
  <si>
    <t>213.602</t>
  </si>
  <si>
    <t>Caja de Jub. y Pensiones Profes. Univ.</t>
  </si>
  <si>
    <t>114.612</t>
  </si>
  <si>
    <t>D.G.I. - I.V.A. A Favor</t>
  </si>
  <si>
    <t>213.603</t>
  </si>
  <si>
    <t>Litigios de Corto Plazo</t>
  </si>
  <si>
    <t>114.613</t>
  </si>
  <si>
    <t>D.G.I. - I.V.A. Retenido por Tarjeta</t>
  </si>
  <si>
    <t>213.604</t>
  </si>
  <si>
    <t>Dep. y Valores Recibidos en Garantía</t>
  </si>
  <si>
    <t>114.699</t>
  </si>
  <si>
    <t>213.605</t>
  </si>
  <si>
    <t>Cobros Anticipados</t>
  </si>
  <si>
    <t>114.901</t>
  </si>
  <si>
    <t>-Previsión para Dtos y Bonificaciones</t>
  </si>
  <si>
    <t>213.606</t>
  </si>
  <si>
    <t>Recibos Provisorios</t>
  </si>
  <si>
    <t>114.902</t>
  </si>
  <si>
    <t>213.607</t>
  </si>
  <si>
    <t>Gastos a Pagar</t>
  </si>
  <si>
    <t>114.903</t>
  </si>
  <si>
    <t>-Previsión para Deudores Incobrables</t>
  </si>
  <si>
    <t>213.608,213.609</t>
  </si>
  <si>
    <t>Deudas Concordatarias C/P</t>
  </si>
  <si>
    <t>114.904</t>
  </si>
  <si>
    <t>-Ingresos Diferidos</t>
  </si>
  <si>
    <t>213.699</t>
  </si>
  <si>
    <t>Otras Deudas</t>
  </si>
  <si>
    <t>114.000</t>
  </si>
  <si>
    <t>Total Otros Créditos</t>
  </si>
  <si>
    <t>213.901</t>
  </si>
  <si>
    <t>-Cargos a Vencer</t>
  </si>
  <si>
    <t>Bienes de Consumo</t>
  </si>
  <si>
    <t>213.000</t>
  </si>
  <si>
    <t>Total Deudas Diversas</t>
  </si>
  <si>
    <t>115.001</t>
  </si>
  <si>
    <t>Medicamentos</t>
  </si>
  <si>
    <t>Previsiones Corrientes</t>
  </si>
  <si>
    <t>115.002</t>
  </si>
  <si>
    <t>Reactivos y otros Insumos de Serv. Apoyo</t>
  </si>
  <si>
    <t>214.001</t>
  </si>
  <si>
    <t>Prev. Fondos de Retiro Corto Plazo</t>
  </si>
  <si>
    <t>115.003</t>
  </si>
  <si>
    <t>Material de Uso Médico</t>
  </si>
  <si>
    <t>214.002</t>
  </si>
  <si>
    <t>Prev. Juicios Civiles Corto Plazo</t>
  </si>
  <si>
    <t>115.004</t>
  </si>
  <si>
    <t>Artículos de Consumo</t>
  </si>
  <si>
    <t>214.003</t>
  </si>
  <si>
    <t>Prev. Juicios Laborales Corto Plazo</t>
  </si>
  <si>
    <t>115.005</t>
  </si>
  <si>
    <t>Importaciones en Trámite</t>
  </si>
  <si>
    <t>214.004</t>
  </si>
  <si>
    <t>Prev. Retiros de Pers. Incentivados C/P</t>
  </si>
  <si>
    <t>115.901</t>
  </si>
  <si>
    <t>-Previsión para Desvalorizaciones</t>
  </si>
  <si>
    <t>214.099</t>
  </si>
  <si>
    <t>Otras Previsiones Corrientes</t>
  </si>
  <si>
    <t>115.000</t>
  </si>
  <si>
    <t>Total Bienes de Consumo</t>
  </si>
  <si>
    <t>214.000</t>
  </si>
  <si>
    <t xml:space="preserve">Total Previsiones </t>
  </si>
  <si>
    <t>110.000</t>
  </si>
  <si>
    <t>Total Activo Corriente</t>
  </si>
  <si>
    <t>210.000</t>
  </si>
  <si>
    <t>Total Pasivo Corriente</t>
  </si>
  <si>
    <t>Activo No Corriente</t>
  </si>
  <si>
    <t>Pasivo No Corriente</t>
  </si>
  <si>
    <t>Créditos No Corrientes</t>
  </si>
  <si>
    <t>Deudas Comerciales No Corrientes</t>
  </si>
  <si>
    <t>121.001</t>
  </si>
  <si>
    <t>D.G.I. - I.V.A. a Recuperar No Cte.</t>
  </si>
  <si>
    <t>221.101,221.201</t>
  </si>
  <si>
    <t>Laboratorios de Medicamentos L/P</t>
  </si>
  <si>
    <t>121.002</t>
  </si>
  <si>
    <t>Ds. por Servicios Asistenciales No Cte.</t>
  </si>
  <si>
    <t>221.102,221.202</t>
  </si>
  <si>
    <t>Sanatorios Externos L/P</t>
  </si>
  <si>
    <t>121.099</t>
  </si>
  <si>
    <t>Otros Créditos de Largo Plazo</t>
  </si>
  <si>
    <t>221.103,221.203</t>
  </si>
  <si>
    <t>Farmacias Externas L/P</t>
  </si>
  <si>
    <t>121.901</t>
  </si>
  <si>
    <t>-Previsión para Incobrables No Cte.</t>
  </si>
  <si>
    <t>221.104,221.204</t>
  </si>
  <si>
    <t>Laboratorios de Análisis Clínicos L/P</t>
  </si>
  <si>
    <t>121.000</t>
  </si>
  <si>
    <t xml:space="preserve">Total Créditos </t>
  </si>
  <si>
    <t>221.105,221.205</t>
  </si>
  <si>
    <t>Laboratorios de Anatomía Patológica L/P</t>
  </si>
  <si>
    <t>Bienes de Consumo No Corrientes</t>
  </si>
  <si>
    <t>221.106,221.206</t>
  </si>
  <si>
    <t>Clínicas de Imagenología L/P</t>
  </si>
  <si>
    <t>122.001</t>
  </si>
  <si>
    <t>Material de Uso Médico No Corrientes</t>
  </si>
  <si>
    <t>221.107,221.207</t>
  </si>
  <si>
    <t>Otras Clínicas de Diagnóstico L/P</t>
  </si>
  <si>
    <t>122.002</t>
  </si>
  <si>
    <t>Artículos de Consumo No Corrientes</t>
  </si>
  <si>
    <t>221.108,221.208</t>
  </si>
  <si>
    <t>Clínicas de Tratamiento L/P</t>
  </si>
  <si>
    <t>122.901</t>
  </si>
  <si>
    <t>-Prev. por Desvalorizaciones No Ctes.</t>
  </si>
  <si>
    <t>221.109,221.209</t>
  </si>
  <si>
    <t>Honorarios Médicos L/P</t>
  </si>
  <si>
    <t>122.000</t>
  </si>
  <si>
    <t xml:space="preserve">Total Bienes de Consumo </t>
  </si>
  <si>
    <t>221.199,221.299</t>
  </si>
  <si>
    <t>Otras Deudas con Proveedores L/P</t>
  </si>
  <si>
    <t>Inversiones No Corrientes</t>
  </si>
  <si>
    <t>221.901</t>
  </si>
  <si>
    <t>-Intereses Perdidos a Vencer L/P</t>
  </si>
  <si>
    <t>123.101</t>
  </si>
  <si>
    <t>Depósitos en Bancos del Estado a L/P</t>
  </si>
  <si>
    <t>221.000</t>
  </si>
  <si>
    <t xml:space="preserve">Total Deudas Comerciales </t>
  </si>
  <si>
    <t>123.102</t>
  </si>
  <si>
    <t>Depósitos en Bancos Privados a L/P</t>
  </si>
  <si>
    <t>Deudas Financieras No Corrientes</t>
  </si>
  <si>
    <t>123.201</t>
  </si>
  <si>
    <t>Títulos y Valores a L/P</t>
  </si>
  <si>
    <t>222.101,222.201</t>
  </si>
  <si>
    <t>Préstamos Bancarios a L/P</t>
  </si>
  <si>
    <t>123.202</t>
  </si>
  <si>
    <t>222.102,222.202</t>
  </si>
  <si>
    <t>123.301</t>
  </si>
  <si>
    <t>Acc. Partes Sociales - Emp. Vinculadas</t>
  </si>
  <si>
    <t>222.301,222.401</t>
  </si>
  <si>
    <t>Obligaciones Largo Plazo</t>
  </si>
  <si>
    <t>123.499</t>
  </si>
  <si>
    <t>Otras Inversiones a Largo Plazo</t>
  </si>
  <si>
    <t>222.501,222.601</t>
  </si>
  <si>
    <t>Préstamos por Leasing L/P</t>
  </si>
  <si>
    <t>123.901</t>
  </si>
  <si>
    <t>-Previsión para Desvalorizaciones a L/P</t>
  </si>
  <si>
    <t>222.502,222.602</t>
  </si>
  <si>
    <t>-Intereses perdidos a Vencer Leasing L/P</t>
  </si>
  <si>
    <t>123.000</t>
  </si>
  <si>
    <t xml:space="preserve">Total Inversiones </t>
  </si>
  <si>
    <t>222.000</t>
  </si>
  <si>
    <t xml:space="preserve">Total Deudas Financieras </t>
  </si>
  <si>
    <t>Bienes de Uso</t>
  </si>
  <si>
    <t>Deudas Diversas No Corrientes</t>
  </si>
  <si>
    <t>124.101,124.102</t>
  </si>
  <si>
    <t>Inmuebles No Amortizables</t>
  </si>
  <si>
    <t>223.001</t>
  </si>
  <si>
    <t>Ac. Largo Plazo por Cargas Sociales</t>
  </si>
  <si>
    <t>124.201,124.203</t>
  </si>
  <si>
    <t>Inmuebles  Amortizables</t>
  </si>
  <si>
    <t>223.002</t>
  </si>
  <si>
    <t>Acreedores Fiscales No Corrientes</t>
  </si>
  <si>
    <t>124.202,124.204</t>
  </si>
  <si>
    <t>-Amortiz. Acum. de Inm.</t>
  </si>
  <si>
    <t>223.003</t>
  </si>
  <si>
    <t>Litigios de Largo Plazo</t>
  </si>
  <si>
    <t>124.301,124.303,124.305</t>
  </si>
  <si>
    <t>Equipos e Instalaciones</t>
  </si>
  <si>
    <t>223.004</t>
  </si>
  <si>
    <t>Cobros Anticipados a Largo Plazo</t>
  </si>
  <si>
    <t>124.302,124.304,124.306</t>
  </si>
  <si>
    <t>-Amortiz. Acum. de Equipos e Instalac.</t>
  </si>
  <si>
    <t>223.005</t>
  </si>
  <si>
    <t>Convenios Salariales</t>
  </si>
  <si>
    <t>124.401,124.403</t>
  </si>
  <si>
    <t>Maquinarias y Herramientas</t>
  </si>
  <si>
    <t>223.006</t>
  </si>
  <si>
    <t>Deudas Laborales Fondos de Fideicomiso L/P</t>
  </si>
  <si>
    <t>124.402,124.404</t>
  </si>
  <si>
    <t>-Amortiz. Acum. de Maq. y Herram.</t>
  </si>
  <si>
    <t>223.007,223.008</t>
  </si>
  <si>
    <t>Deudas Concordatarias L/P</t>
  </si>
  <si>
    <t>124.501</t>
  </si>
  <si>
    <t>Vehículos</t>
  </si>
  <si>
    <t>223.099</t>
  </si>
  <si>
    <t>Otras Obligaciones a Largo Plazo</t>
  </si>
  <si>
    <t>124.502</t>
  </si>
  <si>
    <t>-Amortiz. Acum. de Vehículos</t>
  </si>
  <si>
    <t>223.000</t>
  </si>
  <si>
    <t xml:space="preserve">Total Deudas Diversas </t>
  </si>
  <si>
    <t>124.601</t>
  </si>
  <si>
    <t>Muebles y Utiles</t>
  </si>
  <si>
    <t>Previsiones No Corrientes</t>
  </si>
  <si>
    <t>124.602</t>
  </si>
  <si>
    <t>-Amortiz. Acum. de Muebles y Utiles</t>
  </si>
  <si>
    <t>224.001</t>
  </si>
  <si>
    <t>Previsión Fondos de Retiro Largo Plazo</t>
  </si>
  <si>
    <t>124.701</t>
  </si>
  <si>
    <t>Otros Bienes Durables</t>
  </si>
  <si>
    <t>224.002</t>
  </si>
  <si>
    <t>Previsión Juicios Civiles Largo Plazo</t>
  </si>
  <si>
    <t>124.702</t>
  </si>
  <si>
    <t>-Amortiz. Acum. de Otros Bienes Durables</t>
  </si>
  <si>
    <t>224.003</t>
  </si>
  <si>
    <t>Previsión Juicios Laborales Largo Plazo</t>
  </si>
  <si>
    <t>124.801</t>
  </si>
  <si>
    <t>Importaciones en Trámite (No Amortiz.)</t>
  </si>
  <si>
    <t>224.004</t>
  </si>
  <si>
    <t>Previsión por Asistencia Vitalicia</t>
  </si>
  <si>
    <t>124.000</t>
  </si>
  <si>
    <t>Total Bienes de Uso</t>
  </si>
  <si>
    <t>224.005</t>
  </si>
  <si>
    <t>Prev. Retiros Pers. Incentivados L/P</t>
  </si>
  <si>
    <t>Intangibles</t>
  </si>
  <si>
    <t>224.099</t>
  </si>
  <si>
    <t>Otras Previsiones No Corrientes</t>
  </si>
  <si>
    <t>125.101,125.103,125.105,125.107</t>
  </si>
  <si>
    <t>Gastos de Desarrollo y Valor Llave Pagado</t>
  </si>
  <si>
    <t>224.000</t>
  </si>
  <si>
    <t>125.102,125.104,125.106,125.108</t>
  </si>
  <si>
    <t>-Amortiz. Acum. Gtos de Des. Y Valor Llave Pagado</t>
  </si>
  <si>
    <t>220.000</t>
  </si>
  <si>
    <t>Total Pasivo No Corriente</t>
  </si>
  <si>
    <t>125.201,125.203,125.205</t>
  </si>
  <si>
    <t xml:space="preserve">Patentes, Marcas y Licencias  </t>
  </si>
  <si>
    <t>125.202,125.204,125.206</t>
  </si>
  <si>
    <t>Amortiz. Acum. Patentes, Marcas y Licenc.</t>
  </si>
  <si>
    <t>200.000</t>
  </si>
  <si>
    <t>Total  del Pasivo</t>
  </si>
  <si>
    <t>125.000</t>
  </si>
  <si>
    <t>Total Intangibles</t>
  </si>
  <si>
    <t>120.000</t>
  </si>
  <si>
    <t>Total Activo No Corriente</t>
  </si>
  <si>
    <t>PATRIMONIO</t>
  </si>
  <si>
    <t>Aportes de Propietarios</t>
  </si>
  <si>
    <t>100.000</t>
  </si>
  <si>
    <t>Total  del Activo</t>
  </si>
  <si>
    <t>310.001</t>
  </si>
  <si>
    <t>Capital Social</t>
  </si>
  <si>
    <t>310.002</t>
  </si>
  <si>
    <t>Aportes a Capitalizar</t>
  </si>
  <si>
    <t>310.000</t>
  </si>
  <si>
    <t>Total Aportes de Propietarios</t>
  </si>
  <si>
    <t>Ajustes al Patrimonio</t>
  </si>
  <si>
    <t>410.000</t>
  </si>
  <si>
    <t>Cuentas de Orden y Contingencia (Deudor)</t>
  </si>
  <si>
    <t>320.001</t>
  </si>
  <si>
    <t>Revaluaciones de Bienes de Uso</t>
  </si>
  <si>
    <t>320.002</t>
  </si>
  <si>
    <t>Revaluaciones de Bienes de Consumo</t>
  </si>
  <si>
    <t>420.000</t>
  </si>
  <si>
    <t>Cuentas de Orden y Contingencia (Acreedor)</t>
  </si>
  <si>
    <t>320.004</t>
  </si>
  <si>
    <t>Revaluac. por Inversión en Otras Empresas</t>
  </si>
  <si>
    <t>320.003</t>
  </si>
  <si>
    <t>Revaluac. por Capitalización de Socios</t>
  </si>
  <si>
    <t>320.005</t>
  </si>
  <si>
    <t>Reexpresión Ajuste p Inflación - Aj. al Patrimonio</t>
  </si>
  <si>
    <t>320.000</t>
  </si>
  <si>
    <t>Total Ajustes al Patrimonio</t>
  </si>
  <si>
    <t>Ganancias Retenidas</t>
  </si>
  <si>
    <t>330.001</t>
  </si>
  <si>
    <t>Reservas Legales</t>
  </si>
  <si>
    <t>330.002</t>
  </si>
  <si>
    <t>Reservas Estatutarias</t>
  </si>
  <si>
    <t>330.003,330.004</t>
  </si>
  <si>
    <t>Reservas Voluntarias Afec. y Libres</t>
  </si>
  <si>
    <t>330.005</t>
  </si>
  <si>
    <t>Reserva por Inversiones</t>
  </si>
  <si>
    <t>330.099</t>
  </si>
  <si>
    <t>Otras Reservas</t>
  </si>
  <si>
    <t>330.000</t>
  </si>
  <si>
    <t>Total Ganancias Retenidas</t>
  </si>
  <si>
    <t>Resultados Acumulados</t>
  </si>
  <si>
    <t>340.001</t>
  </si>
  <si>
    <t>Resultados Acum. de Ejerc. Anteriores</t>
  </si>
  <si>
    <t>340.002</t>
  </si>
  <si>
    <t>Resultados del Ejercicio</t>
  </si>
  <si>
    <t>340.000</t>
  </si>
  <si>
    <t>Total Resultados Acumulados</t>
  </si>
  <si>
    <t>300.000</t>
  </si>
  <si>
    <t>Total Patrimonio</t>
  </si>
  <si>
    <t>Total Pasivo y Patrimonio</t>
  </si>
  <si>
    <t>MUCAM</t>
  </si>
  <si>
    <t>Montevideo</t>
  </si>
  <si>
    <t>Total Montevideo</t>
  </si>
  <si>
    <t>Total  Interior</t>
  </si>
  <si>
    <t>Interior</t>
  </si>
  <si>
    <t>Total  País</t>
  </si>
  <si>
    <t>CAMOC - IAMPP</t>
  </si>
  <si>
    <t>Colonia</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</si>
</sst>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3" formatCode="_(* #,##0.00_);_(* \(#,##0.00\);_(* &quot;-&quot;??_);_(@_)"/>
    <numFmt numFmtId="164" formatCode="_-* #,##0.00_-;\-* #,##0.00_-;_-* &quot;-&quot;??_-;_-@_-"/>
    <numFmt numFmtId="165" formatCode="dd\-mm\-yy"/>
    <numFmt numFmtId="166" formatCode="_-&quot;$&quot;* #,##0_-;\-&quot;$&quot;* #,##0_-;_-&quot;$&quot;* &quot;-&quot;_-;_-@_-"/>
    <numFmt numFmtId="167" formatCode="_-* #,##0.00\ _€_-;\-* #,##0.00\ _€_-;_-* &quot;-&quot;??\ _€_-;_-@_-"/>
    <numFmt numFmtId="168" formatCode="_-* #,##0.00\ [$€]_-;\-* #,##0.00\ [$€]_-;_-* &quot;-&quot;??\ [$€]_-;_-@_-"/>
    <numFmt numFmtId="169" formatCode="0&quot; &quot;%"/>
    <numFmt numFmtId="170" formatCode="#,"/>
    <numFmt numFmtId="171" formatCode="_-\$* #,##0_-;&quot;-$&quot;* #,##0_-;_-\$* \-_-;_-@_-"/>
    <numFmt numFmtId="172" formatCode="_([$€-2]* #,##0.00_);_([$€-2]* \(#,##0.00\);_([$€-2]* &quot;-&quot;??_)"/>
    <numFmt numFmtId="173" formatCode="0.000%"/>
    <numFmt numFmtId="174" formatCode="_-* #,##0.00\ _p_t_a_-;\-* #,##0.00\ _p_t_a_-;_-* &quot;-&quot;??\ _p_t_a_-;_-@_-"/>
    <numFmt numFmtId="175" formatCode="_(* #,##0_);_(* \(#,##0\);_(* &quot;-&quot;??_);_(@_)"/>
  </numFmts>
  <fonts count="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Calibri"/>
      <family val="2"/>
      <scheme val="minor"/>
    </font>
    <font>
      <b/>
      <sz val="12"/>
      <name val="Calibri"/>
      <family val="2"/>
      <scheme val="minor"/>
    </font>
    <font>
      <b/>
      <sz val="8"/>
      <color indexed="81"/>
      <name val="Tahoma"/>
      <family val="2"/>
    </font>
    <font>
      <sz val="8"/>
      <color indexed="81"/>
      <name val="Tahoma"/>
      <family val="2"/>
    </font>
    <font>
      <sz val="11"/>
      <color indexed="9"/>
      <name val="Czcionka tekstu podstawowego"/>
      <family val="2"/>
      <charset val="238"/>
    </font>
    <font>
      <sz val="10"/>
      <name val="Arial"/>
      <family val="2"/>
    </font>
    <font>
      <sz val="10"/>
      <color theme="1"/>
      <name val="Arial"/>
      <family val="2"/>
    </font>
    <font>
      <sz val="8"/>
      <name val="ＭＳ Ｐゴシック"/>
      <family val="3"/>
      <charset val="128"/>
    </font>
    <font>
      <sz val="12"/>
      <name val="Times New Roman"/>
      <family val="1"/>
    </font>
    <font>
      <sz val="12"/>
      <name val="Calibri"/>
      <family val="2"/>
    </font>
    <font>
      <b/>
      <sz val="12"/>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theme="1"/>
      <name val="Tahoma"/>
      <family val="2"/>
    </font>
    <font>
      <sz val="12"/>
      <name val="Courier"/>
      <family val="3"/>
    </font>
    <font>
      <i/>
      <sz val="11"/>
      <color indexed="23"/>
      <name val="Calibri"/>
      <family val="2"/>
    </font>
    <font>
      <sz val="1"/>
      <color indexed="16"/>
      <name val="Courier"/>
      <family val="3"/>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charset val="1"/>
    </font>
    <font>
      <sz val="12"/>
      <name val="Calibri"/>
      <family val="2"/>
      <charset val="1"/>
    </font>
    <font>
      <b/>
      <sz val="12"/>
      <name val="Calibri"/>
      <family val="2"/>
      <charset val="1"/>
    </font>
    <font>
      <sz val="10"/>
      <name val="Arial"/>
      <family val="2"/>
    </font>
    <font>
      <sz val="12"/>
      <name val="Courier"/>
      <family val="3"/>
    </font>
    <font>
      <sz val="1"/>
      <color indexed="16"/>
      <name val="Courier"/>
      <family val="3"/>
    </font>
    <font>
      <sz val="10"/>
      <name val="Times New Roman"/>
      <family val="1"/>
    </font>
    <font>
      <b/>
      <sz val="11"/>
      <name val="Arial"/>
      <family val="2"/>
    </font>
    <font>
      <sz val="11"/>
      <name val="Arial"/>
      <family val="2"/>
    </font>
    <font>
      <b/>
      <sz val="10"/>
      <name val="Arial"/>
      <family val="2"/>
    </font>
    <font>
      <sz val="10"/>
      <color theme="0"/>
      <name val="Arial"/>
      <family val="2"/>
    </font>
    <font>
      <sz val="10"/>
      <color indexed="9"/>
      <name val="Arial"/>
      <family val="2"/>
    </font>
  </fonts>
  <fills count="35">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indexed="9"/>
        <bgColor indexed="64"/>
      </patternFill>
    </fill>
    <fill>
      <patternFill patternType="solid">
        <fgColor indexed="30"/>
      </patternFill>
    </fill>
    <fill>
      <patternFill patternType="solid">
        <fgColor indexed="62"/>
      </patternFill>
    </fill>
    <fill>
      <patternFill patternType="solid">
        <fgColor indexed="57"/>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26"/>
      </patternFill>
    </fill>
    <fill>
      <patternFill patternType="solid">
        <fgColor theme="3" tint="0.79998168889431442"/>
        <bgColor indexed="64"/>
      </patternFill>
    </fill>
    <fill>
      <patternFill patternType="solid">
        <fgColor theme="3" tint="0.79998168889431442"/>
        <bgColor indexed="31"/>
      </patternFill>
    </fill>
    <fill>
      <patternFill patternType="solid">
        <fgColor theme="4" tint="0.79998168889431442"/>
        <bgColor indexed="41"/>
      </patternFill>
    </fill>
    <fill>
      <patternFill patternType="solid">
        <fgColor theme="0" tint="-0.14999847407452621"/>
        <bgColor indexed="27"/>
      </patternFill>
    </fill>
    <fill>
      <patternFill patternType="solid">
        <fgColor theme="0"/>
        <bgColor indexed="64"/>
      </patternFill>
    </fill>
  </fills>
  <borders count="5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bottom style="dotted">
        <color indexed="64"/>
      </bottom>
      <diagonal/>
    </border>
    <border>
      <left/>
      <right style="medium">
        <color indexed="64"/>
      </right>
      <top style="dotted">
        <color indexed="64"/>
      </top>
      <bottom style="medium">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top/>
      <bottom/>
      <diagonal/>
    </border>
    <border>
      <left/>
      <right style="medium">
        <color indexed="64"/>
      </right>
      <top style="dotted">
        <color indexed="64"/>
      </top>
      <bottom/>
      <diagonal/>
    </border>
    <border>
      <left/>
      <right/>
      <top style="medium">
        <color indexed="64"/>
      </top>
      <bottom style="dotted">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style="dotted">
        <color indexed="8"/>
      </bottom>
      <diagonal/>
    </border>
    <border>
      <left/>
      <right style="medium">
        <color indexed="8"/>
      </right>
      <top style="medium">
        <color indexed="8"/>
      </top>
      <bottom style="dotted">
        <color indexed="8"/>
      </bottom>
      <diagonal/>
    </border>
    <border>
      <left style="medium">
        <color indexed="8"/>
      </left>
      <right style="dotted">
        <color indexed="8"/>
      </right>
      <top style="dotted">
        <color indexed="8"/>
      </top>
      <bottom style="dotted">
        <color indexed="8"/>
      </bottom>
      <diagonal/>
    </border>
    <border>
      <left style="dotted">
        <color indexed="8"/>
      </left>
      <right style="medium">
        <color indexed="8"/>
      </right>
      <top style="dotted">
        <color indexed="8"/>
      </top>
      <bottom style="dotted">
        <color indexed="8"/>
      </bottom>
      <diagonal/>
    </border>
    <border>
      <left style="dotted">
        <color indexed="8"/>
      </left>
      <right style="medium">
        <color indexed="8"/>
      </right>
      <top/>
      <bottom style="dotted">
        <color indexed="8"/>
      </bottom>
      <diagonal/>
    </border>
    <border>
      <left/>
      <right style="medium">
        <color indexed="8"/>
      </right>
      <top style="dotted">
        <color indexed="8"/>
      </top>
      <bottom style="medium">
        <color indexed="8"/>
      </bottom>
      <diagonal/>
    </border>
    <border>
      <left/>
      <right style="medium">
        <color indexed="8"/>
      </right>
      <top style="dotted">
        <color indexed="8"/>
      </top>
      <bottom style="dotted">
        <color indexed="8"/>
      </bottom>
      <diagonal/>
    </border>
    <border>
      <left style="medium">
        <color indexed="8"/>
      </left>
      <right/>
      <top style="dotted">
        <color indexed="8"/>
      </top>
      <bottom style="dotted">
        <color indexed="8"/>
      </bottom>
      <diagonal/>
    </border>
    <border>
      <left style="medium">
        <color indexed="8"/>
      </left>
      <right/>
      <top/>
      <bottom/>
      <diagonal/>
    </border>
    <border>
      <left/>
      <right style="medium">
        <color indexed="8"/>
      </right>
      <top style="dotted">
        <color indexed="8"/>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top style="medium">
        <color indexed="8"/>
      </top>
      <bottom/>
      <diagonal/>
    </border>
    <border>
      <left style="medium">
        <color indexed="64"/>
      </left>
      <right style="medium">
        <color indexed="8"/>
      </right>
      <top style="medium">
        <color indexed="64"/>
      </top>
      <bottom style="medium">
        <color indexed="8"/>
      </bottom>
      <diagonal/>
    </border>
    <border>
      <left style="medium">
        <color indexed="8"/>
      </left>
      <right style="medium">
        <color indexed="64"/>
      </right>
      <top style="medium">
        <color indexed="64"/>
      </top>
      <bottom style="medium">
        <color indexed="8"/>
      </bottom>
      <diagonal/>
    </border>
    <border>
      <left style="medium">
        <color indexed="64"/>
      </left>
      <right style="medium">
        <color indexed="8"/>
      </right>
      <top style="medium">
        <color indexed="8"/>
      </top>
      <bottom style="medium">
        <color indexed="64"/>
      </bottom>
      <diagonal/>
    </border>
    <border>
      <left style="medium">
        <color indexed="8"/>
      </left>
      <right style="medium">
        <color indexed="64"/>
      </right>
      <top style="medium">
        <color indexed="8"/>
      </top>
      <bottom style="medium">
        <color indexed="64"/>
      </bottom>
      <diagonal/>
    </border>
    <border>
      <left style="dotted">
        <color indexed="64"/>
      </left>
      <right style="thin">
        <color indexed="64"/>
      </right>
      <top style="thin">
        <color indexed="64"/>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style="medium">
        <color indexed="64"/>
      </bottom>
      <diagonal/>
    </border>
  </borders>
  <cellStyleXfs count="684">
    <xf numFmtId="0" fontId="0" fillId="0" borderId="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0" fontId="11" fillId="0" borderId="0"/>
    <xf numFmtId="0" fontId="12" fillId="0" borderId="0" applyNumberFormat="0" applyFill="0" applyBorder="0">
      <alignment vertical="center"/>
    </xf>
    <xf numFmtId="0" fontId="10" fillId="0" borderId="0"/>
    <xf numFmtId="0" fontId="1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4" fillId="0" borderId="0"/>
    <xf numFmtId="0" fontId="10" fillId="0" borderId="0">
      <alignment vertical="top"/>
    </xf>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7" fillId="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7" borderId="0" applyNumberFormat="0" applyBorder="0" applyAlignment="0" applyProtection="0"/>
    <xf numFmtId="0" fontId="17" fillId="23" borderId="0" applyNumberFormat="0" applyBorder="0" applyAlignment="0" applyProtection="0"/>
    <xf numFmtId="0" fontId="17" fillId="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4" borderId="0" applyNumberFormat="0" applyBorder="0" applyAlignment="0" applyProtection="0"/>
    <xf numFmtId="0" fontId="18" fillId="11" borderId="0" applyNumberFormat="0" applyBorder="0" applyAlignment="0" applyProtection="0"/>
    <xf numFmtId="0" fontId="19" fillId="25" borderId="20" applyNumberFormat="0" applyAlignment="0" applyProtection="0"/>
    <xf numFmtId="0" fontId="20" fillId="26" borderId="21" applyNumberFormat="0" applyAlignment="0" applyProtection="0"/>
    <xf numFmtId="167" fontId="21" fillId="0" borderId="0" applyFont="0" applyFill="0" applyBorder="0" applyAlignment="0" applyProtection="0"/>
    <xf numFmtId="43" fontId="13" fillId="0" borderId="0" applyFont="0" applyFill="0" applyBorder="0" applyAlignment="0" applyProtection="0"/>
    <xf numFmtId="43" fontId="10" fillId="0" borderId="0" applyFont="0" applyFill="0" applyBorder="0" applyAlignment="0" applyProtection="0"/>
    <xf numFmtId="43" fontId="4" fillId="0" borderId="0" applyFont="0" applyFill="0" applyBorder="0" applyAlignment="0" applyProtection="0"/>
    <xf numFmtId="168" fontId="22" fillId="0" borderId="0" applyFont="0" applyFill="0" applyBorder="0" applyAlignment="0" applyProtection="0"/>
    <xf numFmtId="169" fontId="11" fillId="0" borderId="0"/>
    <xf numFmtId="0" fontId="23" fillId="0" borderId="0" applyNumberFormat="0" applyFill="0" applyBorder="0" applyAlignment="0" applyProtection="0"/>
    <xf numFmtId="170" fontId="24" fillId="0" borderId="0">
      <protection locked="0"/>
    </xf>
    <xf numFmtId="170" fontId="24" fillId="0" borderId="0">
      <protection locked="0"/>
    </xf>
    <xf numFmtId="170" fontId="24" fillId="0" borderId="0">
      <protection locked="0"/>
    </xf>
    <xf numFmtId="170" fontId="24" fillId="0" borderId="0">
      <protection locked="0"/>
    </xf>
    <xf numFmtId="170" fontId="24" fillId="0" borderId="0">
      <protection locked="0"/>
    </xf>
    <xf numFmtId="170" fontId="24" fillId="0" borderId="0">
      <protection locked="0"/>
    </xf>
    <xf numFmtId="170" fontId="24" fillId="0" borderId="0">
      <protection locked="0"/>
    </xf>
    <xf numFmtId="0" fontId="25" fillId="12" borderId="0" applyNumberFormat="0" applyBorder="0" applyAlignment="0" applyProtection="0"/>
    <xf numFmtId="0" fontId="26" fillId="0" borderId="22" applyNumberFormat="0" applyFill="0" applyAlignment="0" applyProtection="0"/>
    <xf numFmtId="0" fontId="27" fillId="0" borderId="23" applyNumberFormat="0" applyFill="0" applyAlignment="0" applyProtection="0"/>
    <xf numFmtId="0" fontId="28" fillId="0" borderId="24" applyNumberFormat="0" applyFill="0" applyAlignment="0" applyProtection="0"/>
    <xf numFmtId="0" fontId="28" fillId="0" borderId="0" applyNumberFormat="0" applyFill="0" applyBorder="0" applyAlignment="0" applyProtection="0"/>
    <xf numFmtId="0" fontId="29" fillId="15" borderId="20" applyNumberFormat="0" applyAlignment="0" applyProtection="0"/>
    <xf numFmtId="0" fontId="30" fillId="0" borderId="25" applyNumberFormat="0" applyFill="0" applyAlignment="0" applyProtection="0"/>
    <xf numFmtId="41" fontId="4"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31" fillId="27" borderId="0" applyNumberFormat="0" applyBorder="0" applyAlignment="0" applyProtection="0"/>
    <xf numFmtId="0" fontId="10" fillId="0" borderId="0"/>
    <xf numFmtId="0" fontId="4" fillId="0" borderId="0"/>
    <xf numFmtId="0" fontId="11" fillId="0" borderId="0"/>
    <xf numFmtId="0" fontId="10" fillId="0" borderId="0"/>
    <xf numFmtId="0" fontId="21" fillId="0" borderId="0"/>
    <xf numFmtId="0" fontId="10" fillId="0" borderId="0"/>
    <xf numFmtId="0" fontId="10" fillId="0" borderId="0"/>
    <xf numFmtId="0" fontId="22" fillId="0" borderId="0"/>
    <xf numFmtId="0" fontId="4" fillId="0" borderId="0"/>
    <xf numFmtId="0" fontId="10" fillId="0" borderId="0"/>
    <xf numFmtId="0" fontId="4" fillId="0" borderId="0"/>
    <xf numFmtId="0" fontId="10" fillId="0" borderId="0"/>
    <xf numFmtId="0" fontId="10" fillId="0" borderId="0"/>
    <xf numFmtId="0" fontId="16" fillId="28" borderId="26" applyNumberFormat="0" applyFont="0" applyAlignment="0" applyProtection="0"/>
    <xf numFmtId="0" fontId="32" fillId="25" borderId="27" applyNumberFormat="0" applyAlignment="0" applyProtection="0"/>
    <xf numFmtId="9" fontId="2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3" fillId="0" borderId="0" applyNumberFormat="0" applyFill="0" applyBorder="0" applyAlignment="0" applyProtection="0"/>
    <xf numFmtId="0" fontId="34" fillId="0" borderId="28" applyNumberFormat="0" applyFill="0" applyAlignment="0" applyProtection="0"/>
    <xf numFmtId="0" fontId="35" fillId="0" borderId="0" applyNumberFormat="0" applyFill="0" applyBorder="0" applyAlignment="0" applyProtection="0"/>
    <xf numFmtId="0" fontId="36" fillId="0" borderId="0"/>
    <xf numFmtId="171" fontId="36" fillId="0" borderId="0" applyFill="0" applyBorder="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39"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72" fontId="10"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68" fontId="22" fillId="0" borderId="0" applyFont="0" applyFill="0" applyBorder="0" applyAlignment="0" applyProtection="0"/>
    <xf numFmtId="172" fontId="10" fillId="0" borderId="0" applyFont="0" applyFill="0" applyBorder="0" applyAlignment="0" applyProtection="0"/>
    <xf numFmtId="168" fontId="40" fillId="0" borderId="0" applyFont="0" applyFill="0" applyBorder="0" applyAlignment="0" applyProtection="0"/>
    <xf numFmtId="172" fontId="39" fillId="0" borderId="0" applyFont="0" applyFill="0" applyBorder="0" applyAlignment="0" applyProtection="0"/>
    <xf numFmtId="170" fontId="24" fillId="0" borderId="0">
      <protection locked="0"/>
    </xf>
    <xf numFmtId="170" fontId="24" fillId="0" borderId="0">
      <protection locked="0"/>
    </xf>
    <xf numFmtId="17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170" fontId="24" fillId="0" borderId="0">
      <protection locked="0"/>
    </xf>
    <xf numFmtId="170" fontId="41" fillId="0" borderId="0">
      <protection locked="0"/>
    </xf>
    <xf numFmtId="170" fontId="24" fillId="0" borderId="0">
      <protection locked="0"/>
    </xf>
    <xf numFmtId="170" fontId="24" fillId="0" borderId="0">
      <protection locked="0"/>
    </xf>
    <xf numFmtId="170" fontId="24" fillId="0" borderId="0">
      <protection locked="0"/>
    </xf>
    <xf numFmtId="17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170" fontId="24" fillId="0" borderId="0">
      <protection locked="0"/>
    </xf>
    <xf numFmtId="170" fontId="41" fillId="0" borderId="0">
      <protection locked="0"/>
    </xf>
    <xf numFmtId="170" fontId="24" fillId="0" borderId="0">
      <protection locked="0"/>
    </xf>
    <xf numFmtId="170" fontId="24" fillId="0" borderId="0">
      <protection locked="0"/>
    </xf>
    <xf numFmtId="170" fontId="24" fillId="0" borderId="0">
      <protection locked="0"/>
    </xf>
    <xf numFmtId="17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170" fontId="24" fillId="0" borderId="0">
      <protection locked="0"/>
    </xf>
    <xf numFmtId="170" fontId="41" fillId="0" borderId="0">
      <protection locked="0"/>
    </xf>
    <xf numFmtId="170" fontId="24" fillId="0" borderId="0">
      <protection locked="0"/>
    </xf>
    <xf numFmtId="170" fontId="24" fillId="0" borderId="0">
      <protection locked="0"/>
    </xf>
    <xf numFmtId="170" fontId="24" fillId="0" borderId="0">
      <protection locked="0"/>
    </xf>
    <xf numFmtId="17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170" fontId="24" fillId="0" borderId="0">
      <protection locked="0"/>
    </xf>
    <xf numFmtId="170" fontId="41" fillId="0" borderId="0">
      <protection locked="0"/>
    </xf>
    <xf numFmtId="170" fontId="24" fillId="0" borderId="0">
      <protection locked="0"/>
    </xf>
    <xf numFmtId="170" fontId="24" fillId="0" borderId="0">
      <protection locked="0"/>
    </xf>
    <xf numFmtId="170" fontId="24" fillId="0" borderId="0">
      <protection locked="0"/>
    </xf>
    <xf numFmtId="17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170" fontId="24" fillId="0" borderId="0">
      <protection locked="0"/>
    </xf>
    <xf numFmtId="170" fontId="41" fillId="0" borderId="0">
      <protection locked="0"/>
    </xf>
    <xf numFmtId="170" fontId="24" fillId="0" borderId="0">
      <protection locked="0"/>
    </xf>
    <xf numFmtId="170" fontId="24" fillId="0" borderId="0">
      <protection locked="0"/>
    </xf>
    <xf numFmtId="170" fontId="24" fillId="0" borderId="0">
      <protection locked="0"/>
    </xf>
    <xf numFmtId="17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170" fontId="24" fillId="0" borderId="0">
      <protection locked="0"/>
    </xf>
    <xf numFmtId="170" fontId="41" fillId="0" borderId="0">
      <protection locked="0"/>
    </xf>
    <xf numFmtId="170" fontId="24" fillId="0" borderId="0">
      <protection locked="0"/>
    </xf>
    <xf numFmtId="170" fontId="24" fillId="0" borderId="0">
      <protection locked="0"/>
    </xf>
    <xf numFmtId="170" fontId="24" fillId="0" borderId="0">
      <protection locked="0"/>
    </xf>
    <xf numFmtId="17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170" fontId="24" fillId="0" borderId="0">
      <protection locked="0"/>
    </xf>
    <xf numFmtId="170" fontId="41" fillId="0" borderId="0">
      <protection locked="0"/>
    </xf>
    <xf numFmtId="170" fontId="24" fillId="0" borderId="0">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2" fillId="0" borderId="0"/>
    <xf numFmtId="0" fontId="22" fillId="0" borderId="0"/>
    <xf numFmtId="0" fontId="22" fillId="0" borderId="0"/>
    <xf numFmtId="0" fontId="3" fillId="0" borderId="0"/>
    <xf numFmtId="0" fontId="3" fillId="0" borderId="0"/>
    <xf numFmtId="0" fontId="22" fillId="0" borderId="0"/>
    <xf numFmtId="0" fontId="22" fillId="0" borderId="0"/>
    <xf numFmtId="0" fontId="3" fillId="0" borderId="0"/>
    <xf numFmtId="0" fontId="3" fillId="0" borderId="0"/>
    <xf numFmtId="0" fontId="3" fillId="0" borderId="0"/>
    <xf numFmtId="0" fontId="22" fillId="0" borderId="0"/>
    <xf numFmtId="0" fontId="22" fillId="0" borderId="0"/>
    <xf numFmtId="0" fontId="22" fillId="0" borderId="0"/>
    <xf numFmtId="0" fontId="22" fillId="0" borderId="0"/>
    <xf numFmtId="0" fontId="10" fillId="0" borderId="0"/>
    <xf numFmtId="0" fontId="3" fillId="0" borderId="0"/>
    <xf numFmtId="0" fontId="3" fillId="0" borderId="0"/>
    <xf numFmtId="0" fontId="10" fillId="0" borderId="0"/>
    <xf numFmtId="0" fontId="10" fillId="0" borderId="0"/>
    <xf numFmtId="0" fontId="10"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22" fillId="0" borderId="0"/>
    <xf numFmtId="0" fontId="10" fillId="0" borderId="0"/>
    <xf numFmtId="0" fontId="22" fillId="0" borderId="0"/>
    <xf numFmtId="0" fontId="3" fillId="0" borderId="0"/>
    <xf numFmtId="0" fontId="10" fillId="0" borderId="0"/>
    <xf numFmtId="0" fontId="3" fillId="0" borderId="0"/>
    <xf numFmtId="0" fontId="3"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173" fontId="4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10" fillId="0" borderId="0" applyFont="0" applyFill="0" applyBorder="0" applyAlignment="0" applyProtection="0"/>
    <xf numFmtId="164" fontId="1" fillId="0" borderId="0" applyFont="0" applyFill="0" applyBorder="0" applyAlignment="0" applyProtection="0"/>
    <xf numFmtId="175"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316">
    <xf numFmtId="0" fontId="0" fillId="0" borderId="0" xfId="0"/>
    <xf numFmtId="0" fontId="5" fillId="0" borderId="0" xfId="0" applyFont="1" applyFill="1" applyBorder="1" applyAlignment="1" applyProtection="1">
      <alignment vertical="center"/>
    </xf>
    <xf numFmtId="49" fontId="5" fillId="0" borderId="0" xfId="0" applyNumberFormat="1" applyFont="1" applyFill="1" applyBorder="1" applyAlignment="1" applyProtection="1">
      <alignment vertical="center"/>
    </xf>
    <xf numFmtId="0" fontId="5" fillId="0" borderId="0" xfId="0" applyFont="1" applyBorder="1" applyAlignment="1" applyProtection="1">
      <alignment vertical="center"/>
    </xf>
    <xf numFmtId="0" fontId="5" fillId="0" borderId="0" xfId="0" applyFont="1" applyFill="1" applyBorder="1" applyAlignment="1">
      <alignment vertical="center"/>
    </xf>
    <xf numFmtId="49" fontId="5" fillId="0" borderId="0" xfId="0" applyNumberFormat="1" applyFont="1" applyFill="1" applyBorder="1" applyAlignment="1">
      <alignment vertical="center"/>
    </xf>
    <xf numFmtId="0" fontId="5" fillId="0" borderId="0" xfId="0" applyFont="1" applyBorder="1" applyAlignment="1">
      <alignment vertical="center"/>
    </xf>
    <xf numFmtId="0" fontId="5" fillId="0" borderId="0" xfId="0" applyFont="1" applyFill="1" applyAlignment="1">
      <alignment vertical="center"/>
    </xf>
    <xf numFmtId="49" fontId="5" fillId="0" borderId="0" xfId="0" applyNumberFormat="1" applyFont="1" applyFill="1" applyAlignment="1">
      <alignment vertical="center"/>
    </xf>
    <xf numFmtId="0" fontId="5" fillId="0" borderId="0" xfId="0" applyFont="1" applyAlignment="1">
      <alignment vertical="center"/>
    </xf>
    <xf numFmtId="38" fontId="5" fillId="0" borderId="0" xfId="0" applyNumberFormat="1" applyFont="1" applyAlignment="1">
      <alignment vertical="center"/>
    </xf>
    <xf numFmtId="0" fontId="5" fillId="0" borderId="0" xfId="0" applyFont="1" applyAlignment="1" applyProtection="1">
      <alignment vertical="center"/>
    </xf>
    <xf numFmtId="49" fontId="5" fillId="0" borderId="0" xfId="0" applyNumberFormat="1" applyFont="1" applyAlignment="1">
      <alignment vertical="center"/>
    </xf>
    <xf numFmtId="49" fontId="5" fillId="0" borderId="0" xfId="0" applyNumberFormat="1" applyFont="1" applyFill="1" applyAlignment="1" applyProtection="1">
      <alignment vertical="center"/>
    </xf>
    <xf numFmtId="0" fontId="14" fillId="0" borderId="0" xfId="0" applyFont="1" applyFill="1" applyBorder="1" applyAlignment="1" applyProtection="1">
      <alignment vertical="center"/>
    </xf>
    <xf numFmtId="49" fontId="14" fillId="0" borderId="0" xfId="0" applyNumberFormat="1" applyFont="1" applyFill="1" applyBorder="1" applyAlignment="1" applyProtection="1">
      <alignment vertical="center"/>
    </xf>
    <xf numFmtId="0" fontId="14" fillId="0" borderId="0" xfId="0" applyFont="1" applyBorder="1" applyAlignment="1" applyProtection="1">
      <alignment vertical="center"/>
    </xf>
    <xf numFmtId="0" fontId="14" fillId="0" borderId="0" xfId="0" applyFont="1" applyFill="1" applyBorder="1" applyAlignment="1">
      <alignment vertical="center"/>
    </xf>
    <xf numFmtId="49" fontId="14" fillId="0" borderId="0" xfId="0" applyNumberFormat="1" applyFont="1" applyFill="1" applyBorder="1" applyAlignment="1">
      <alignment vertical="center"/>
    </xf>
    <xf numFmtId="0" fontId="14" fillId="0" borderId="0" xfId="0" applyFont="1" applyBorder="1" applyAlignment="1">
      <alignment vertical="center"/>
    </xf>
    <xf numFmtId="0" fontId="14" fillId="0" borderId="0" xfId="0" applyFont="1" applyFill="1" applyAlignment="1">
      <alignment vertical="center"/>
    </xf>
    <xf numFmtId="49" fontId="14" fillId="0" borderId="0" xfId="0" applyNumberFormat="1" applyFont="1" applyFill="1" applyAlignment="1">
      <alignment vertical="center"/>
    </xf>
    <xf numFmtId="0" fontId="14" fillId="0" borderId="0" xfId="0" applyFont="1" applyAlignment="1">
      <alignment vertical="center"/>
    </xf>
    <xf numFmtId="38" fontId="14" fillId="0" borderId="0" xfId="0" applyNumberFormat="1" applyFont="1" applyAlignment="1">
      <alignment vertical="center"/>
    </xf>
    <xf numFmtId="0" fontId="14" fillId="0" borderId="0" xfId="0" applyFont="1" applyAlignment="1" applyProtection="1">
      <alignment vertical="center"/>
    </xf>
    <xf numFmtId="49" fontId="14" fillId="0" borderId="0" xfId="0" applyNumberFormat="1" applyFont="1" applyAlignment="1">
      <alignment vertical="center"/>
    </xf>
    <xf numFmtId="49" fontId="14" fillId="0" borderId="0" xfId="0" applyNumberFormat="1" applyFont="1" applyFill="1" applyAlignment="1" applyProtection="1">
      <alignment vertical="center"/>
    </xf>
    <xf numFmtId="0" fontId="37" fillId="0" borderId="0" xfId="107" applyFont="1" applyFill="1" applyBorder="1" applyAlignment="1" applyProtection="1">
      <alignment vertical="center"/>
    </xf>
    <xf numFmtId="49" fontId="37" fillId="0" borderId="0" xfId="107" applyNumberFormat="1" applyFont="1" applyFill="1" applyBorder="1" applyAlignment="1" applyProtection="1">
      <alignment vertical="center"/>
    </xf>
    <xf numFmtId="0" fontId="37" fillId="0" borderId="0" xfId="107" applyFont="1" applyBorder="1" applyAlignment="1" applyProtection="1">
      <alignment vertical="center"/>
    </xf>
    <xf numFmtId="0" fontId="36" fillId="0" borderId="0" xfId="107"/>
    <xf numFmtId="0" fontId="37" fillId="0" borderId="0" xfId="107" applyFont="1" applyAlignment="1">
      <alignment vertical="center"/>
    </xf>
    <xf numFmtId="0" fontId="37" fillId="0" borderId="0" xfId="107" applyFont="1" applyFill="1" applyBorder="1" applyAlignment="1">
      <alignment vertical="center"/>
    </xf>
    <xf numFmtId="49" fontId="37" fillId="0" borderId="0" xfId="107" applyNumberFormat="1" applyFont="1" applyFill="1" applyBorder="1" applyAlignment="1">
      <alignment vertical="center"/>
    </xf>
    <xf numFmtId="0" fontId="37" fillId="0" borderId="0" xfId="107" applyFont="1" applyBorder="1" applyAlignment="1">
      <alignment vertical="center"/>
    </xf>
    <xf numFmtId="0" fontId="37" fillId="0" borderId="0" xfId="107" applyFont="1" applyFill="1" applyAlignment="1">
      <alignment vertical="center"/>
    </xf>
    <xf numFmtId="49" fontId="37" fillId="0" borderId="0" xfId="107" applyNumberFormat="1" applyFont="1" applyFill="1" applyAlignment="1">
      <alignment vertical="center"/>
    </xf>
    <xf numFmtId="0" fontId="37" fillId="0" borderId="0" xfId="107" applyFont="1" applyAlignment="1" applyProtection="1">
      <alignment vertical="center"/>
    </xf>
    <xf numFmtId="49" fontId="37" fillId="0" borderId="0" xfId="107" applyNumberFormat="1" applyFont="1" applyAlignment="1">
      <alignment vertical="center"/>
    </xf>
    <xf numFmtId="0" fontId="5" fillId="0" borderId="0" xfId="82" applyFont="1" applyAlignment="1">
      <alignment vertical="center"/>
    </xf>
    <xf numFmtId="49" fontId="5" fillId="0" borderId="0" xfId="82" applyNumberFormat="1" applyFont="1" applyAlignment="1">
      <alignment vertical="center"/>
    </xf>
    <xf numFmtId="0" fontId="5" fillId="0" borderId="0" xfId="82" applyFont="1" applyAlignment="1" applyProtection="1">
      <alignment vertical="center"/>
    </xf>
    <xf numFmtId="49" fontId="5" fillId="0" borderId="0" xfId="82" applyNumberFormat="1" applyFont="1" applyFill="1" applyAlignment="1">
      <alignment vertical="center"/>
    </xf>
    <xf numFmtId="0" fontId="5" fillId="0" borderId="0" xfId="82" applyFont="1" applyFill="1" applyAlignment="1">
      <alignment vertical="center"/>
    </xf>
    <xf numFmtId="49" fontId="5" fillId="0" borderId="0" xfId="82" applyNumberFormat="1" applyFont="1" applyFill="1" applyAlignment="1" applyProtection="1">
      <alignment vertical="center"/>
    </xf>
    <xf numFmtId="38" fontId="5" fillId="0" borderId="0" xfId="82" applyNumberFormat="1" applyFont="1" applyAlignment="1">
      <alignment vertical="center"/>
    </xf>
    <xf numFmtId="49" fontId="5" fillId="0" borderId="0" xfId="82" applyNumberFormat="1" applyFont="1" applyFill="1" applyBorder="1" applyAlignment="1" applyProtection="1">
      <alignment vertical="center"/>
    </xf>
    <xf numFmtId="0" fontId="5" fillId="0" borderId="0" xfId="82" applyFont="1" applyBorder="1" applyAlignment="1">
      <alignment vertical="center"/>
    </xf>
    <xf numFmtId="0" fontId="5" fillId="0" borderId="0" xfId="82" applyFont="1" applyFill="1" applyBorder="1" applyAlignment="1">
      <alignment vertical="center"/>
    </xf>
    <xf numFmtId="49" fontId="5" fillId="0" borderId="0" xfId="82" applyNumberFormat="1" applyFont="1" applyFill="1" applyBorder="1" applyAlignment="1">
      <alignment vertical="center"/>
    </xf>
    <xf numFmtId="0" fontId="5" fillId="0" borderId="0" xfId="82" applyFont="1" applyBorder="1" applyAlignment="1" applyProtection="1">
      <alignment vertical="center"/>
    </xf>
    <xf numFmtId="0" fontId="5" fillId="0" borderId="0" xfId="82" applyFont="1" applyFill="1" applyBorder="1" applyAlignment="1" applyProtection="1">
      <alignment vertical="center"/>
    </xf>
    <xf numFmtId="0" fontId="5" fillId="34" borderId="0" xfId="0" applyFont="1" applyFill="1" applyBorder="1" applyAlignment="1" applyProtection="1">
      <alignment vertical="center"/>
    </xf>
    <xf numFmtId="0" fontId="5" fillId="34" borderId="0" xfId="0" applyFont="1" applyFill="1" applyBorder="1" applyAlignment="1">
      <alignment vertical="center"/>
    </xf>
    <xf numFmtId="0" fontId="5" fillId="34" borderId="0" xfId="0" applyFont="1" applyFill="1" applyAlignment="1">
      <alignment vertical="center"/>
    </xf>
    <xf numFmtId="0" fontId="43" fillId="3" borderId="0" xfId="0" applyFont="1" applyFill="1" applyBorder="1" applyAlignment="1" applyProtection="1">
      <alignment horizontal="left" vertical="center"/>
    </xf>
    <xf numFmtId="0" fontId="44" fillId="3" borderId="0" xfId="0" applyFont="1" applyFill="1" applyBorder="1" applyAlignment="1" applyProtection="1">
      <alignment vertical="center"/>
    </xf>
    <xf numFmtId="165" fontId="43" fillId="3" borderId="0" xfId="0" applyNumberFormat="1" applyFont="1" applyFill="1" applyBorder="1" applyAlignment="1" applyProtection="1">
      <alignment horizontal="left" vertical="center"/>
    </xf>
    <xf numFmtId="38" fontId="10" fillId="0" borderId="8" xfId="0" applyNumberFormat="1" applyFont="1" applyFill="1" applyBorder="1" applyAlignment="1" applyProtection="1">
      <alignment vertical="center"/>
      <protection locked="0"/>
    </xf>
    <xf numFmtId="38" fontId="10" fillId="0" borderId="8" xfId="82" applyNumberFormat="1" applyFont="1" applyFill="1" applyBorder="1" applyAlignment="1" applyProtection="1">
      <alignment vertical="center"/>
      <protection locked="0"/>
    </xf>
    <xf numFmtId="38" fontId="10" fillId="0" borderId="36" xfId="107" applyNumberFormat="1" applyFont="1" applyFill="1" applyBorder="1" applyAlignment="1" applyProtection="1">
      <alignment vertical="center"/>
      <protection locked="0"/>
    </xf>
    <xf numFmtId="0" fontId="10" fillId="0" borderId="0" xfId="107" applyFont="1"/>
    <xf numFmtId="0" fontId="45" fillId="2" borderId="1" xfId="0" applyFont="1" applyFill="1" applyBorder="1" applyAlignment="1" applyProtection="1">
      <alignment horizontal="left" vertical="center"/>
    </xf>
    <xf numFmtId="0" fontId="45" fillId="2" borderId="2" xfId="0" applyFont="1" applyFill="1" applyBorder="1" applyAlignment="1" applyProtection="1">
      <alignment horizontal="center" vertical="center"/>
    </xf>
    <xf numFmtId="49" fontId="10" fillId="0" borderId="0" xfId="0" applyNumberFormat="1" applyFont="1" applyFill="1" applyAlignment="1">
      <alignment vertical="center"/>
    </xf>
    <xf numFmtId="0" fontId="45" fillId="2" borderId="1" xfId="0" applyFont="1" applyFill="1" applyBorder="1" applyAlignment="1" applyProtection="1">
      <alignment vertical="center"/>
    </xf>
    <xf numFmtId="0" fontId="45" fillId="2" borderId="3" xfId="0" applyFont="1" applyFill="1" applyBorder="1" applyAlignment="1" applyProtection="1">
      <alignment horizontal="left" vertical="center"/>
    </xf>
    <xf numFmtId="0" fontId="45" fillId="2" borderId="4" xfId="0" applyFont="1" applyFill="1" applyBorder="1" applyAlignment="1" applyProtection="1">
      <alignment horizontal="center" vertical="center"/>
    </xf>
    <xf numFmtId="49" fontId="46" fillId="0" borderId="0" xfId="0" applyNumberFormat="1" applyFont="1" applyFill="1" applyAlignment="1">
      <alignment vertical="center"/>
    </xf>
    <xf numFmtId="38" fontId="45" fillId="3" borderId="5" xfId="0" applyNumberFormat="1" applyFont="1" applyFill="1" applyBorder="1" applyAlignment="1" applyProtection="1">
      <alignment vertical="center"/>
    </xf>
    <xf numFmtId="38" fontId="45" fillId="3" borderId="6" xfId="0" applyNumberFormat="1" applyFont="1" applyFill="1" applyBorder="1" applyAlignment="1" applyProtection="1">
      <alignment vertical="center"/>
    </xf>
    <xf numFmtId="38" fontId="45" fillId="3" borderId="5" xfId="0" applyNumberFormat="1" applyFont="1" applyFill="1" applyBorder="1" applyAlignment="1" applyProtection="1">
      <alignment horizontal="left" vertical="center"/>
    </xf>
    <xf numFmtId="38" fontId="45" fillId="3" borderId="6" xfId="0" applyNumberFormat="1" applyFont="1" applyFill="1" applyBorder="1" applyAlignment="1" applyProtection="1">
      <alignment horizontal="left" vertical="center"/>
    </xf>
    <xf numFmtId="38" fontId="10" fillId="0" borderId="7" xfId="0" applyNumberFormat="1" applyFont="1" applyFill="1" applyBorder="1" applyAlignment="1" applyProtection="1">
      <alignment vertical="center"/>
    </xf>
    <xf numFmtId="38" fontId="46" fillId="0" borderId="0" xfId="0" applyNumberFormat="1" applyFont="1" applyFill="1" applyAlignment="1">
      <alignment vertical="center"/>
    </xf>
    <xf numFmtId="38" fontId="10" fillId="4" borderId="8" xfId="0" applyNumberFormat="1" applyFont="1" applyFill="1" applyBorder="1" applyAlignment="1">
      <alignment vertical="center"/>
    </xf>
    <xf numFmtId="38" fontId="10" fillId="4" borderId="9" xfId="0" applyNumberFormat="1" applyFont="1" applyFill="1" applyBorder="1" applyAlignment="1">
      <alignment vertical="center"/>
    </xf>
    <xf numFmtId="38" fontId="45" fillId="3" borderId="3" xfId="0" applyNumberFormat="1" applyFont="1" applyFill="1" applyBorder="1" applyAlignment="1" applyProtection="1">
      <alignment vertical="center"/>
    </xf>
    <xf numFmtId="38" fontId="45" fillId="3" borderId="10" xfId="0" applyNumberFormat="1" applyFont="1" applyFill="1" applyBorder="1" applyAlignment="1">
      <alignment vertical="center"/>
    </xf>
    <xf numFmtId="38" fontId="10" fillId="4" borderId="11" xfId="0" applyNumberFormat="1" applyFont="1" applyFill="1" applyBorder="1" applyAlignment="1">
      <alignment horizontal="right" vertical="center"/>
    </xf>
    <xf numFmtId="38" fontId="10" fillId="0" borderId="7" xfId="0" quotePrefix="1" applyNumberFormat="1" applyFont="1" applyFill="1" applyBorder="1" applyAlignment="1" applyProtection="1">
      <alignment horizontal="left" vertical="center"/>
    </xf>
    <xf numFmtId="38" fontId="45" fillId="3" borderId="10" xfId="0" applyNumberFormat="1" applyFont="1" applyFill="1" applyBorder="1" applyAlignment="1" applyProtection="1">
      <alignment vertical="center"/>
    </xf>
    <xf numFmtId="38" fontId="10" fillId="0" borderId="12" xfId="0" applyNumberFormat="1" applyFont="1" applyFill="1" applyBorder="1" applyAlignment="1" applyProtection="1">
      <alignment vertical="center"/>
    </xf>
    <xf numFmtId="38" fontId="10" fillId="0" borderId="12" xfId="0" quotePrefix="1" applyNumberFormat="1" applyFont="1" applyFill="1" applyBorder="1" applyAlignment="1" applyProtection="1">
      <alignment horizontal="left" vertical="center"/>
    </xf>
    <xf numFmtId="38" fontId="45" fillId="3" borderId="10" xfId="0" applyNumberFormat="1" applyFont="1" applyFill="1" applyBorder="1" applyAlignment="1">
      <alignment horizontal="right" vertical="center"/>
    </xf>
    <xf numFmtId="49" fontId="46" fillId="0" borderId="0" xfId="0" applyNumberFormat="1" applyFont="1" applyFill="1" applyAlignment="1">
      <alignment horizontal="left" vertical="center"/>
    </xf>
    <xf numFmtId="38" fontId="45" fillId="3" borderId="13" xfId="0" applyNumberFormat="1" applyFont="1" applyFill="1" applyBorder="1" applyAlignment="1" applyProtection="1">
      <alignment vertical="center"/>
    </xf>
    <xf numFmtId="38" fontId="45" fillId="3" borderId="14" xfId="0" applyNumberFormat="1" applyFont="1" applyFill="1" applyBorder="1" applyAlignment="1">
      <alignment horizontal="right" vertical="center"/>
    </xf>
    <xf numFmtId="38" fontId="45" fillId="2" borderId="1" xfId="0" applyNumberFormat="1" applyFont="1" applyFill="1" applyBorder="1" applyAlignment="1" applyProtection="1">
      <alignment horizontal="left" vertical="center"/>
    </xf>
    <xf numFmtId="37" fontId="45" fillId="2" borderId="2" xfId="0" applyNumberFormat="1" applyFont="1" applyFill="1" applyBorder="1" applyAlignment="1">
      <alignment horizontal="right" vertical="center"/>
    </xf>
    <xf numFmtId="38" fontId="10" fillId="0" borderId="0" xfId="0" applyNumberFormat="1" applyFont="1" applyAlignment="1" applyProtection="1">
      <alignment vertical="center"/>
    </xf>
    <xf numFmtId="38" fontId="10" fillId="0" borderId="0" xfId="0" applyNumberFormat="1" applyFont="1" applyAlignment="1">
      <alignment vertical="center"/>
    </xf>
    <xf numFmtId="38" fontId="46" fillId="0" borderId="0" xfId="0" applyNumberFormat="1" applyFont="1" applyFill="1" applyBorder="1" applyAlignment="1" applyProtection="1">
      <alignment vertical="center"/>
    </xf>
    <xf numFmtId="38" fontId="10" fillId="0" borderId="8" xfId="0" applyNumberFormat="1" applyFont="1" applyFill="1" applyBorder="1" applyAlignment="1" applyProtection="1">
      <alignment horizontal="right" vertical="center"/>
      <protection locked="0"/>
    </xf>
    <xf numFmtId="38" fontId="10" fillId="4" borderId="8" xfId="0" applyNumberFormat="1" applyFont="1" applyFill="1" applyBorder="1" applyAlignment="1" applyProtection="1">
      <alignment vertical="center"/>
    </xf>
    <xf numFmtId="38" fontId="45" fillId="3" borderId="4" xfId="0" applyNumberFormat="1" applyFont="1" applyFill="1" applyBorder="1" applyAlignment="1" applyProtection="1">
      <alignment horizontal="right" vertical="center"/>
    </xf>
    <xf numFmtId="38" fontId="45" fillId="2" borderId="1" xfId="0" quotePrefix="1" applyNumberFormat="1" applyFont="1" applyFill="1" applyBorder="1" applyAlignment="1" applyProtection="1">
      <alignment horizontal="left" vertical="center"/>
    </xf>
    <xf numFmtId="37" fontId="45" fillId="2" borderId="2" xfId="0" applyNumberFormat="1" applyFont="1" applyFill="1" applyBorder="1" applyAlignment="1">
      <alignment vertical="center"/>
    </xf>
    <xf numFmtId="0" fontId="45" fillId="2" borderId="2" xfId="0" applyNumberFormat="1" applyFont="1" applyFill="1" applyBorder="1" applyAlignment="1" applyProtection="1">
      <alignment horizontal="center" vertical="center"/>
    </xf>
    <xf numFmtId="38" fontId="45" fillId="2" borderId="5" xfId="0" applyNumberFormat="1" applyFont="1" applyFill="1" applyBorder="1" applyAlignment="1" applyProtection="1">
      <alignment horizontal="left" vertical="center"/>
    </xf>
    <xf numFmtId="38" fontId="45" fillId="2" borderId="6" xfId="0" applyNumberFormat="1" applyFont="1" applyFill="1" applyBorder="1" applyAlignment="1" applyProtection="1">
      <alignment horizontal="center" vertical="center"/>
    </xf>
    <xf numFmtId="38" fontId="10" fillId="4" borderId="8" xfId="0" applyNumberFormat="1" applyFont="1" applyFill="1" applyBorder="1" applyAlignment="1" applyProtection="1">
      <alignment horizontal="right" vertical="center"/>
    </xf>
    <xf numFmtId="0" fontId="10" fillId="0" borderId="0" xfId="0" applyFont="1" applyAlignment="1" applyProtection="1">
      <alignment vertical="center"/>
    </xf>
    <xf numFmtId="0" fontId="10" fillId="0" borderId="0" xfId="0" applyFont="1" applyAlignment="1">
      <alignment vertical="center"/>
    </xf>
    <xf numFmtId="38" fontId="45" fillId="2" borderId="3" xfId="0" applyNumberFormat="1" applyFont="1" applyFill="1" applyBorder="1" applyAlignment="1" applyProtection="1">
      <alignment vertical="center"/>
    </xf>
    <xf numFmtId="38" fontId="45" fillId="2" borderId="10" xfId="0" applyNumberFormat="1" applyFont="1" applyFill="1" applyBorder="1" applyAlignment="1" applyProtection="1">
      <alignment horizontal="right" vertical="center"/>
    </xf>
    <xf numFmtId="38" fontId="10" fillId="0" borderId="0" xfId="0" applyNumberFormat="1" applyFont="1" applyAlignment="1" applyProtection="1">
      <alignment vertical="center"/>
      <protection locked="0"/>
    </xf>
    <xf numFmtId="38" fontId="45" fillId="2" borderId="6" xfId="0" applyNumberFormat="1" applyFont="1" applyFill="1" applyBorder="1" applyAlignment="1" applyProtection="1">
      <alignment horizontal="left" vertical="center"/>
    </xf>
    <xf numFmtId="38" fontId="45" fillId="4" borderId="16" xfId="0" applyNumberFormat="1" applyFont="1" applyFill="1" applyBorder="1" applyAlignment="1" applyProtection="1">
      <alignment vertical="center"/>
    </xf>
    <xf numFmtId="38" fontId="45" fillId="0" borderId="17" xfId="0" applyNumberFormat="1" applyFont="1" applyFill="1" applyBorder="1" applyAlignment="1" applyProtection="1">
      <alignment vertical="center"/>
      <protection locked="0"/>
    </xf>
    <xf numFmtId="38" fontId="46" fillId="0" borderId="0" xfId="0" applyNumberFormat="1" applyFont="1" applyAlignment="1">
      <alignment vertical="center"/>
    </xf>
    <xf numFmtId="38" fontId="10" fillId="4" borderId="8" xfId="0" applyNumberFormat="1" applyFont="1" applyFill="1" applyBorder="1" applyAlignment="1" applyProtection="1">
      <alignment vertical="center"/>
      <protection locked="0"/>
    </xf>
    <xf numFmtId="38" fontId="45" fillId="0" borderId="0" xfId="0" applyNumberFormat="1" applyFont="1" applyFill="1" applyBorder="1" applyAlignment="1" applyProtection="1">
      <alignment vertical="center"/>
    </xf>
    <xf numFmtId="38" fontId="45" fillId="0" borderId="0" xfId="0" applyNumberFormat="1" applyFont="1" applyFill="1" applyBorder="1" applyAlignment="1" applyProtection="1">
      <alignment horizontal="right" vertical="center"/>
      <protection locked="0"/>
    </xf>
    <xf numFmtId="38" fontId="10" fillId="5" borderId="0" xfId="0" applyNumberFormat="1" applyFont="1" applyFill="1" applyAlignment="1" applyProtection="1">
      <alignment vertical="center"/>
    </xf>
    <xf numFmtId="38" fontId="10" fillId="5" borderId="0" xfId="0" applyNumberFormat="1" applyFont="1" applyFill="1" applyBorder="1" applyAlignment="1" applyProtection="1">
      <alignment horizontal="center" vertical="center"/>
    </xf>
    <xf numFmtId="38" fontId="45" fillId="2" borderId="13" xfId="0" applyNumberFormat="1" applyFont="1" applyFill="1" applyBorder="1" applyAlignment="1" applyProtection="1">
      <alignment vertical="center"/>
    </xf>
    <xf numFmtId="38" fontId="45" fillId="2" borderId="18" xfId="0" applyNumberFormat="1" applyFont="1" applyFill="1" applyBorder="1" applyAlignment="1" applyProtection="1">
      <alignment horizontal="left" vertical="center"/>
    </xf>
    <xf numFmtId="37" fontId="45" fillId="2" borderId="2" xfId="0" applyNumberFormat="1" applyFont="1" applyFill="1" applyBorder="1" applyAlignment="1" applyProtection="1">
      <alignment vertical="center"/>
    </xf>
    <xf numFmtId="38" fontId="46" fillId="0" borderId="0" xfId="0" applyNumberFormat="1" applyFont="1" applyFill="1" applyAlignment="1" applyProtection="1">
      <alignment vertical="center"/>
    </xf>
    <xf numFmtId="38" fontId="45" fillId="2" borderId="15" xfId="0" applyNumberFormat="1" applyFont="1" applyFill="1" applyBorder="1" applyAlignment="1" applyProtection="1">
      <alignment horizontal="center" vertical="center"/>
    </xf>
    <xf numFmtId="38" fontId="10" fillId="0" borderId="50" xfId="0" applyNumberFormat="1" applyFont="1" applyFill="1" applyBorder="1" applyAlignment="1" applyProtection="1">
      <alignment vertical="center"/>
      <protection locked="0"/>
    </xf>
    <xf numFmtId="38" fontId="10" fillId="0" borderId="0" xfId="0" applyNumberFormat="1" applyFont="1" applyBorder="1" applyAlignment="1" applyProtection="1">
      <alignment vertical="center"/>
    </xf>
    <xf numFmtId="0" fontId="45" fillId="2" borderId="1" xfId="82" applyFont="1" applyFill="1" applyBorder="1" applyAlignment="1" applyProtection="1">
      <alignment horizontal="left" vertical="center"/>
    </xf>
    <xf numFmtId="0" fontId="45" fillId="2" borderId="2" xfId="82" applyFont="1" applyFill="1" applyBorder="1" applyAlignment="1" applyProtection="1">
      <alignment horizontal="center" vertical="center"/>
    </xf>
    <xf numFmtId="49" fontId="10" fillId="0" borderId="0" xfId="82" applyNumberFormat="1" applyFont="1" applyFill="1" applyAlignment="1">
      <alignment vertical="center"/>
    </xf>
    <xf numFmtId="0" fontId="45" fillId="2" borderId="1" xfId="82" applyFont="1" applyFill="1" applyBorder="1" applyAlignment="1" applyProtection="1">
      <alignment vertical="center"/>
    </xf>
    <xf numFmtId="0" fontId="45" fillId="2" borderId="3" xfId="82" applyFont="1" applyFill="1" applyBorder="1" applyAlignment="1" applyProtection="1">
      <alignment horizontal="left" vertical="center"/>
    </xf>
    <xf numFmtId="0" fontId="45" fillId="2" borderId="4" xfId="82" applyFont="1" applyFill="1" applyBorder="1" applyAlignment="1" applyProtection="1">
      <alignment horizontal="center" vertical="center"/>
    </xf>
    <xf numFmtId="49" fontId="46" fillId="0" borderId="0" xfId="82" applyNumberFormat="1" applyFont="1" applyFill="1" applyAlignment="1">
      <alignment vertical="center"/>
    </xf>
    <xf numFmtId="38" fontId="45" fillId="3" borderId="5" xfId="82" applyNumberFormat="1" applyFont="1" applyFill="1" applyBorder="1" applyAlignment="1" applyProtection="1">
      <alignment vertical="center"/>
    </xf>
    <xf numFmtId="38" fontId="45" fillId="3" borderId="6" xfId="82" applyNumberFormat="1" applyFont="1" applyFill="1" applyBorder="1" applyAlignment="1" applyProtection="1">
      <alignment vertical="center"/>
    </xf>
    <xf numFmtId="38" fontId="45" fillId="3" borderId="5" xfId="82" applyNumberFormat="1" applyFont="1" applyFill="1" applyBorder="1" applyAlignment="1" applyProtection="1">
      <alignment horizontal="left" vertical="center"/>
    </xf>
    <xf numFmtId="38" fontId="45" fillId="3" borderId="6" xfId="82" applyNumberFormat="1" applyFont="1" applyFill="1" applyBorder="1" applyAlignment="1" applyProtection="1">
      <alignment horizontal="left" vertical="center"/>
    </xf>
    <xf numFmtId="38" fontId="10" fillId="0" borderId="7" xfId="82" applyNumberFormat="1" applyFont="1" applyFill="1" applyBorder="1" applyAlignment="1" applyProtection="1">
      <alignment vertical="center"/>
    </xf>
    <xf numFmtId="38" fontId="46" fillId="0" borderId="0" xfId="82" applyNumberFormat="1" applyFont="1" applyFill="1" applyAlignment="1">
      <alignment vertical="center"/>
    </xf>
    <xf numFmtId="38" fontId="10" fillId="4" borderId="8" xfId="82" applyNumberFormat="1" applyFont="1" applyFill="1" applyBorder="1" applyAlignment="1">
      <alignment vertical="center"/>
    </xf>
    <xf numFmtId="38" fontId="10" fillId="4" borderId="9" xfId="82" applyNumberFormat="1" applyFont="1" applyFill="1" applyBorder="1" applyAlignment="1">
      <alignment vertical="center"/>
    </xf>
    <xf numFmtId="38" fontId="45" fillId="3" borderId="3" xfId="82" applyNumberFormat="1" applyFont="1" applyFill="1" applyBorder="1" applyAlignment="1" applyProtection="1">
      <alignment vertical="center"/>
    </xf>
    <xf numFmtId="38" fontId="45" fillId="3" borderId="10" xfId="82" applyNumberFormat="1" applyFont="1" applyFill="1" applyBorder="1" applyAlignment="1">
      <alignment vertical="center"/>
    </xf>
    <xf numFmtId="38" fontId="10" fillId="4" borderId="11" xfId="82" applyNumberFormat="1" applyFont="1" applyFill="1" applyBorder="1" applyAlignment="1">
      <alignment horizontal="right" vertical="center"/>
    </xf>
    <xf numFmtId="38" fontId="10" fillId="0" borderId="7" xfId="82" quotePrefix="1" applyNumberFormat="1" applyFont="1" applyFill="1" applyBorder="1" applyAlignment="1" applyProtection="1">
      <alignment horizontal="left" vertical="center"/>
    </xf>
    <xf numFmtId="38" fontId="45" fillId="3" borderId="10" xfId="82" applyNumberFormat="1" applyFont="1" applyFill="1" applyBorder="1" applyAlignment="1" applyProtection="1">
      <alignment vertical="center"/>
    </xf>
    <xf numFmtId="38" fontId="10" fillId="0" borderId="12" xfId="82" applyNumberFormat="1" applyFont="1" applyFill="1" applyBorder="1" applyAlignment="1" applyProtection="1">
      <alignment vertical="center"/>
    </xf>
    <xf numFmtId="38" fontId="10" fillId="0" borderId="12" xfId="82" quotePrefix="1" applyNumberFormat="1" applyFont="1" applyFill="1" applyBorder="1" applyAlignment="1" applyProtection="1">
      <alignment horizontal="left" vertical="center"/>
    </xf>
    <xf numFmtId="38" fontId="45" fillId="3" borderId="10" xfId="82" applyNumberFormat="1" applyFont="1" applyFill="1" applyBorder="1" applyAlignment="1">
      <alignment horizontal="right" vertical="center"/>
    </xf>
    <xf numFmtId="49" fontId="46" fillId="0" borderId="0" xfId="82" applyNumberFormat="1" applyFont="1" applyFill="1" applyAlignment="1">
      <alignment horizontal="left" vertical="center"/>
    </xf>
    <xf numFmtId="38" fontId="45" fillId="3" borderId="13" xfId="82" applyNumberFormat="1" applyFont="1" applyFill="1" applyBorder="1" applyAlignment="1" applyProtection="1">
      <alignment vertical="center"/>
    </xf>
    <xf numFmtId="38" fontId="45" fillId="3" borderId="14" xfId="82" applyNumberFormat="1" applyFont="1" applyFill="1" applyBorder="1" applyAlignment="1">
      <alignment horizontal="right" vertical="center"/>
    </xf>
    <xf numFmtId="38" fontId="45" fillId="2" borderId="1" xfId="82" applyNumberFormat="1" applyFont="1" applyFill="1" applyBorder="1" applyAlignment="1" applyProtection="1">
      <alignment horizontal="left" vertical="center"/>
    </xf>
    <xf numFmtId="37" fontId="45" fillId="2" borderId="2" xfId="82" applyNumberFormat="1" applyFont="1" applyFill="1" applyBorder="1" applyAlignment="1">
      <alignment horizontal="right" vertical="center"/>
    </xf>
    <xf numFmtId="38" fontId="10" fillId="0" borderId="0" xfId="82" applyNumberFormat="1" applyFont="1" applyAlignment="1" applyProtection="1">
      <alignment vertical="center"/>
    </xf>
    <xf numFmtId="38" fontId="10" fillId="0" borderId="0" xfId="82" applyNumberFormat="1" applyFont="1" applyAlignment="1">
      <alignment vertical="center"/>
    </xf>
    <xf numFmtId="38" fontId="46" fillId="0" borderId="0" xfId="82" applyNumberFormat="1" applyFont="1" applyFill="1" applyBorder="1" applyAlignment="1" applyProtection="1">
      <alignment vertical="center"/>
    </xf>
    <xf numFmtId="38" fontId="10" fillId="0" borderId="8" xfId="82" applyNumberFormat="1" applyFont="1" applyFill="1" applyBorder="1" applyAlignment="1" applyProtection="1">
      <alignment horizontal="right" vertical="center"/>
      <protection locked="0"/>
    </xf>
    <xf numFmtId="38" fontId="10" fillId="4" borderId="8" xfId="82" applyNumberFormat="1" applyFont="1" applyFill="1" applyBorder="1" applyAlignment="1" applyProtection="1">
      <alignment vertical="center"/>
    </xf>
    <xf numFmtId="38" fontId="45" fillId="3" borderId="4" xfId="82" applyNumberFormat="1" applyFont="1" applyFill="1" applyBorder="1" applyAlignment="1" applyProtection="1">
      <alignment horizontal="right" vertical="center"/>
    </xf>
    <xf numFmtId="38" fontId="45" fillId="2" borderId="1" xfId="82" quotePrefix="1" applyNumberFormat="1" applyFont="1" applyFill="1" applyBorder="1" applyAlignment="1" applyProtection="1">
      <alignment horizontal="left" vertical="center"/>
    </xf>
    <xf numFmtId="37" fontId="45" fillId="2" borderId="2" xfId="82" applyNumberFormat="1" applyFont="1" applyFill="1" applyBorder="1" applyAlignment="1">
      <alignment vertical="center"/>
    </xf>
    <xf numFmtId="0" fontId="45" fillId="2" borderId="2" xfId="82" applyNumberFormat="1" applyFont="1" applyFill="1" applyBorder="1" applyAlignment="1" applyProtection="1">
      <alignment horizontal="center" vertical="center"/>
    </xf>
    <xf numFmtId="38" fontId="45" fillId="2" borderId="5" xfId="82" applyNumberFormat="1" applyFont="1" applyFill="1" applyBorder="1" applyAlignment="1" applyProtection="1">
      <alignment horizontal="left" vertical="center"/>
    </xf>
    <xf numFmtId="38" fontId="10" fillId="4" borderId="8" xfId="82" applyNumberFormat="1" applyFont="1" applyFill="1" applyBorder="1" applyAlignment="1" applyProtection="1">
      <alignment horizontal="right" vertical="center"/>
    </xf>
    <xf numFmtId="0" fontId="10" fillId="0" borderId="0" xfId="82" applyFont="1" applyAlignment="1" applyProtection="1">
      <alignment vertical="center"/>
    </xf>
    <xf numFmtId="0" fontId="10" fillId="0" borderId="0" xfId="82" applyFont="1" applyAlignment="1">
      <alignment vertical="center"/>
    </xf>
    <xf numFmtId="38" fontId="45" fillId="2" borderId="3" xfId="82" applyNumberFormat="1" applyFont="1" applyFill="1" applyBorder="1" applyAlignment="1" applyProtection="1">
      <alignment vertical="center"/>
    </xf>
    <xf numFmtId="38" fontId="45" fillId="2" borderId="10" xfId="82" applyNumberFormat="1" applyFont="1" applyFill="1" applyBorder="1" applyAlignment="1" applyProtection="1">
      <alignment horizontal="right" vertical="center"/>
    </xf>
    <xf numFmtId="38" fontId="10" fillId="0" borderId="0" xfId="82" applyNumberFormat="1" applyFont="1" applyAlignment="1" applyProtection="1">
      <alignment vertical="center"/>
      <protection locked="0"/>
    </xf>
    <xf numFmtId="38" fontId="45" fillId="2" borderId="6" xfId="82" applyNumberFormat="1" applyFont="1" applyFill="1" applyBorder="1" applyAlignment="1" applyProtection="1">
      <alignment horizontal="left" vertical="center"/>
    </xf>
    <xf numFmtId="38" fontId="45" fillId="4" borderId="16" xfId="82" applyNumberFormat="1" applyFont="1" applyFill="1" applyBorder="1" applyAlignment="1" applyProtection="1">
      <alignment vertical="center"/>
    </xf>
    <xf numFmtId="38" fontId="45" fillId="0" borderId="17" xfId="82" applyNumberFormat="1" applyFont="1" applyFill="1" applyBorder="1" applyAlignment="1" applyProtection="1">
      <alignment vertical="center"/>
      <protection locked="0"/>
    </xf>
    <xf numFmtId="38" fontId="46" fillId="0" borderId="0" xfId="82" applyNumberFormat="1" applyFont="1" applyAlignment="1">
      <alignment vertical="center"/>
    </xf>
    <xf numFmtId="38" fontId="10" fillId="4" borderId="8" xfId="82" applyNumberFormat="1" applyFont="1" applyFill="1" applyBorder="1" applyAlignment="1" applyProtection="1">
      <alignment vertical="center"/>
      <protection locked="0"/>
    </xf>
    <xf numFmtId="38" fontId="45" fillId="0" borderId="0" xfId="82" applyNumberFormat="1" applyFont="1" applyFill="1" applyBorder="1" applyAlignment="1" applyProtection="1">
      <alignment vertical="center"/>
    </xf>
    <xf numFmtId="38" fontId="45" fillId="0" borderId="0" xfId="82" applyNumberFormat="1" applyFont="1" applyFill="1" applyBorder="1" applyAlignment="1" applyProtection="1">
      <alignment horizontal="right" vertical="center"/>
      <protection locked="0"/>
    </xf>
    <xf numFmtId="38" fontId="10" fillId="5" borderId="0" xfId="82" applyNumberFormat="1" applyFont="1" applyFill="1" applyAlignment="1" applyProtection="1">
      <alignment vertical="center"/>
    </xf>
    <xf numFmtId="38" fontId="10" fillId="5" borderId="0" xfId="82" applyNumberFormat="1" applyFont="1" applyFill="1" applyBorder="1" applyAlignment="1" applyProtection="1">
      <alignment horizontal="center" vertical="center"/>
    </xf>
    <xf numFmtId="38" fontId="45" fillId="2" borderId="13" xfId="82" applyNumberFormat="1" applyFont="1" applyFill="1" applyBorder="1" applyAlignment="1" applyProtection="1">
      <alignment vertical="center"/>
    </xf>
    <xf numFmtId="38" fontId="45" fillId="2" borderId="18" xfId="82" applyNumberFormat="1" applyFont="1" applyFill="1" applyBorder="1" applyAlignment="1" applyProtection="1">
      <alignment horizontal="left" vertical="center"/>
    </xf>
    <xf numFmtId="37" fontId="45" fillId="2" borderId="2" xfId="82" applyNumberFormat="1" applyFont="1" applyFill="1" applyBorder="1" applyAlignment="1" applyProtection="1">
      <alignment vertical="center"/>
    </xf>
    <xf numFmtId="38" fontId="46" fillId="0" borderId="0" xfId="82" applyNumberFormat="1" applyFont="1" applyFill="1" applyAlignment="1" applyProtection="1">
      <alignment vertical="center"/>
    </xf>
    <xf numFmtId="49" fontId="47" fillId="0" borderId="0" xfId="0" applyNumberFormat="1" applyFont="1" applyFill="1" applyAlignment="1">
      <alignment vertical="center"/>
    </xf>
    <xf numFmtId="38" fontId="45" fillId="5" borderId="5" xfId="0" applyNumberFormat="1" applyFont="1" applyFill="1" applyBorder="1" applyAlignment="1" applyProtection="1">
      <alignment vertical="center"/>
    </xf>
    <xf numFmtId="38" fontId="45" fillId="5" borderId="6" xfId="0" applyNumberFormat="1" applyFont="1" applyFill="1" applyBorder="1" applyAlignment="1" applyProtection="1">
      <alignment vertical="center"/>
    </xf>
    <xf numFmtId="38" fontId="45" fillId="5" borderId="5" xfId="0" applyNumberFormat="1" applyFont="1" applyFill="1" applyBorder="1" applyAlignment="1" applyProtection="1">
      <alignment horizontal="left" vertical="center"/>
    </xf>
    <xf numFmtId="38" fontId="45" fillId="5" borderId="6" xfId="0" applyNumberFormat="1" applyFont="1" applyFill="1" applyBorder="1" applyAlignment="1" applyProtection="1">
      <alignment horizontal="left" vertical="center"/>
    </xf>
    <xf numFmtId="38" fontId="47" fillId="0" borderId="0" xfId="0" applyNumberFormat="1" applyFont="1" applyFill="1" applyAlignment="1">
      <alignment vertical="center"/>
    </xf>
    <xf numFmtId="38" fontId="10" fillId="9" borderId="8" xfId="0" applyNumberFormat="1" applyFont="1" applyFill="1" applyBorder="1" applyAlignment="1">
      <alignment vertical="center"/>
    </xf>
    <xf numFmtId="38" fontId="10" fillId="9" borderId="9" xfId="0" applyNumberFormat="1" applyFont="1" applyFill="1" applyBorder="1" applyAlignment="1">
      <alignment vertical="center"/>
    </xf>
    <xf numFmtId="38" fontId="10" fillId="9" borderId="11" xfId="0" applyNumberFormat="1" applyFont="1" applyFill="1" applyBorder="1" applyAlignment="1">
      <alignment horizontal="right" vertical="center"/>
    </xf>
    <xf numFmtId="49" fontId="47" fillId="0" borderId="0" xfId="0" applyNumberFormat="1" applyFont="1" applyFill="1" applyAlignment="1">
      <alignment horizontal="left" vertical="center"/>
    </xf>
    <xf numFmtId="38" fontId="45" fillId="5" borderId="13" xfId="0" applyNumberFormat="1" applyFont="1" applyFill="1" applyBorder="1" applyAlignment="1" applyProtection="1">
      <alignment vertical="center"/>
    </xf>
    <xf numFmtId="38" fontId="45" fillId="5" borderId="14" xfId="0" applyNumberFormat="1" applyFont="1" applyFill="1" applyBorder="1" applyAlignment="1">
      <alignment horizontal="right" vertical="center"/>
    </xf>
    <xf numFmtId="38" fontId="45" fillId="5" borderId="10" xfId="0" applyNumberFormat="1" applyFont="1" applyFill="1" applyBorder="1" applyAlignment="1">
      <alignment horizontal="right" vertical="center"/>
    </xf>
    <xf numFmtId="38" fontId="47" fillId="0" borderId="0" xfId="0" applyNumberFormat="1" applyFont="1" applyFill="1" applyBorder="1" applyAlignment="1" applyProtection="1">
      <alignment vertical="center"/>
    </xf>
    <xf numFmtId="38" fontId="10" fillId="9" borderId="8" xfId="0" applyNumberFormat="1" applyFont="1" applyFill="1" applyBorder="1" applyAlignment="1" applyProtection="1">
      <alignment vertical="center"/>
    </xf>
    <xf numFmtId="38" fontId="10" fillId="9" borderId="8" xfId="0" applyNumberFormat="1" applyFont="1" applyFill="1" applyBorder="1" applyAlignment="1" applyProtection="1">
      <alignment horizontal="right" vertical="center"/>
    </xf>
    <xf numFmtId="38" fontId="45" fillId="9" borderId="16" xfId="0" applyNumberFormat="1" applyFont="1" applyFill="1" applyBorder="1" applyAlignment="1" applyProtection="1">
      <alignment vertical="center"/>
    </xf>
    <xf numFmtId="38" fontId="47" fillId="0" borderId="0" xfId="0" applyNumberFormat="1" applyFont="1" applyAlignment="1">
      <alignment vertical="center"/>
    </xf>
    <xf numFmtId="38" fontId="10" fillId="9" borderId="8" xfId="0" applyNumberFormat="1" applyFont="1" applyFill="1" applyBorder="1" applyAlignment="1" applyProtection="1">
      <alignment vertical="center"/>
      <protection locked="0"/>
    </xf>
    <xf numFmtId="38" fontId="47" fillId="0" borderId="0" xfId="0" applyNumberFormat="1" applyFont="1" applyFill="1" applyAlignment="1" applyProtection="1">
      <alignment vertical="center"/>
    </xf>
    <xf numFmtId="38" fontId="10" fillId="0" borderId="8" xfId="0" applyNumberFormat="1" applyFont="1" applyBorder="1" applyAlignment="1" applyProtection="1">
      <alignment vertical="center"/>
      <protection locked="0"/>
    </xf>
    <xf numFmtId="38" fontId="10" fillId="0" borderId="8" xfId="0" applyNumberFormat="1" applyFont="1" applyBorder="1" applyAlignment="1" applyProtection="1">
      <alignment horizontal="right" vertical="center"/>
      <protection locked="0"/>
    </xf>
    <xf numFmtId="38" fontId="45" fillId="4" borderId="10" xfId="0" applyNumberFormat="1" applyFont="1" applyFill="1" applyBorder="1" applyAlignment="1" applyProtection="1">
      <alignment horizontal="right" vertical="center"/>
    </xf>
    <xf numFmtId="0" fontId="45" fillId="31" borderId="1" xfId="107" applyFont="1" applyFill="1" applyBorder="1" applyAlignment="1" applyProtection="1">
      <alignment horizontal="left" vertical="center"/>
    </xf>
    <xf numFmtId="0" fontId="45" fillId="31" borderId="2" xfId="107" applyFont="1" applyFill="1" applyBorder="1" applyAlignment="1" applyProtection="1">
      <alignment horizontal="center" vertical="center"/>
    </xf>
    <xf numFmtId="49" fontId="10" fillId="0" borderId="0" xfId="107" applyNumberFormat="1" applyFont="1" applyFill="1" applyAlignment="1">
      <alignment vertical="center"/>
    </xf>
    <xf numFmtId="0" fontId="45" fillId="31" borderId="1" xfId="107" applyFont="1" applyFill="1" applyBorder="1" applyAlignment="1" applyProtection="1">
      <alignment vertical="center"/>
    </xf>
    <xf numFmtId="0" fontId="45" fillId="31" borderId="31" xfId="107" applyFont="1" applyFill="1" applyBorder="1" applyAlignment="1" applyProtection="1">
      <alignment horizontal="left" vertical="center"/>
    </xf>
    <xf numFmtId="0" fontId="45" fillId="31" borderId="32" xfId="107" applyFont="1" applyFill="1" applyBorder="1" applyAlignment="1" applyProtection="1">
      <alignment horizontal="center" vertical="center"/>
    </xf>
    <xf numFmtId="49" fontId="47" fillId="0" borderId="0" xfId="107" applyNumberFormat="1" applyFont="1" applyFill="1" applyAlignment="1">
      <alignment vertical="center"/>
    </xf>
    <xf numFmtId="38" fontId="45" fillId="32" borderId="33" xfId="107" applyNumberFormat="1" applyFont="1" applyFill="1" applyBorder="1" applyAlignment="1" applyProtection="1">
      <alignment vertical="center"/>
    </xf>
    <xf numFmtId="38" fontId="45" fillId="32" borderId="34" xfId="107" applyNumberFormat="1" applyFont="1" applyFill="1" applyBorder="1" applyAlignment="1" applyProtection="1">
      <alignment vertical="center"/>
    </xf>
    <xf numFmtId="38" fontId="45" fillId="32" borderId="33" xfId="107" applyNumberFormat="1" applyFont="1" applyFill="1" applyBorder="1" applyAlignment="1" applyProtection="1">
      <alignment horizontal="left" vertical="center"/>
    </xf>
    <xf numFmtId="38" fontId="45" fillId="32" borderId="34" xfId="107" applyNumberFormat="1" applyFont="1" applyFill="1" applyBorder="1" applyAlignment="1" applyProtection="1">
      <alignment horizontal="left" vertical="center"/>
    </xf>
    <xf numFmtId="38" fontId="10" fillId="0" borderId="35" xfId="107" applyNumberFormat="1" applyFont="1" applyFill="1" applyBorder="1" applyAlignment="1" applyProtection="1">
      <alignment vertical="center"/>
    </xf>
    <xf numFmtId="38" fontId="47" fillId="0" borderId="0" xfId="107" applyNumberFormat="1" applyFont="1" applyFill="1" applyAlignment="1">
      <alignment vertical="center"/>
    </xf>
    <xf numFmtId="38" fontId="10" fillId="33" borderId="36" xfId="107" applyNumberFormat="1" applyFont="1" applyFill="1" applyBorder="1" applyAlignment="1">
      <alignment vertical="center"/>
    </xf>
    <xf numFmtId="38" fontId="10" fillId="33" borderId="37" xfId="107" applyNumberFormat="1" applyFont="1" applyFill="1" applyBorder="1" applyAlignment="1">
      <alignment vertical="center"/>
    </xf>
    <xf numFmtId="38" fontId="45" fillId="32" borderId="31" xfId="107" applyNumberFormat="1" applyFont="1" applyFill="1" applyBorder="1" applyAlignment="1" applyProtection="1">
      <alignment vertical="center"/>
    </xf>
    <xf numFmtId="38" fontId="45" fillId="32" borderId="38" xfId="107" applyNumberFormat="1" applyFont="1" applyFill="1" applyBorder="1" applyAlignment="1">
      <alignment vertical="center"/>
    </xf>
    <xf numFmtId="38" fontId="10" fillId="33" borderId="39" xfId="107" applyNumberFormat="1" applyFont="1" applyFill="1" applyBorder="1" applyAlignment="1">
      <alignment horizontal="right" vertical="center"/>
    </xf>
    <xf numFmtId="38" fontId="10" fillId="0" borderId="35" xfId="107" applyNumberFormat="1" applyFont="1" applyFill="1" applyBorder="1" applyAlignment="1" applyProtection="1">
      <alignment horizontal="left" vertical="center"/>
    </xf>
    <xf numFmtId="38" fontId="45" fillId="32" borderId="38" xfId="107" applyNumberFormat="1" applyFont="1" applyFill="1" applyBorder="1" applyAlignment="1" applyProtection="1">
      <alignment vertical="center"/>
    </xf>
    <xf numFmtId="38" fontId="10" fillId="0" borderId="40" xfId="107" applyNumberFormat="1" applyFont="1" applyFill="1" applyBorder="1" applyAlignment="1" applyProtection="1">
      <alignment vertical="center"/>
    </xf>
    <xf numFmtId="38" fontId="10" fillId="0" borderId="40" xfId="107" applyNumberFormat="1" applyFont="1" applyFill="1" applyBorder="1" applyAlignment="1" applyProtection="1">
      <alignment horizontal="left" vertical="center"/>
    </xf>
    <xf numFmtId="38" fontId="45" fillId="32" borderId="38" xfId="107" applyNumberFormat="1" applyFont="1" applyFill="1" applyBorder="1" applyAlignment="1">
      <alignment horizontal="right" vertical="center"/>
    </xf>
    <xf numFmtId="49" fontId="47" fillId="0" borderId="0" xfId="107" applyNumberFormat="1" applyFont="1" applyFill="1" applyAlignment="1">
      <alignment horizontal="left" vertical="center"/>
    </xf>
    <xf numFmtId="38" fontId="45" fillId="32" borderId="41" xfId="107" applyNumberFormat="1" applyFont="1" applyFill="1" applyBorder="1" applyAlignment="1" applyProtection="1">
      <alignment vertical="center"/>
    </xf>
    <xf numFmtId="38" fontId="45" fillId="32" borderId="42" xfId="107" applyNumberFormat="1" applyFont="1" applyFill="1" applyBorder="1" applyAlignment="1">
      <alignment horizontal="right" vertical="center"/>
    </xf>
    <xf numFmtId="38" fontId="45" fillId="31" borderId="29" xfId="107" applyNumberFormat="1" applyFont="1" applyFill="1" applyBorder="1" applyAlignment="1" applyProtection="1">
      <alignment horizontal="left" vertical="center"/>
    </xf>
    <xf numFmtId="37" fontId="45" fillId="31" borderId="30" xfId="107" applyNumberFormat="1" applyFont="1" applyFill="1" applyBorder="1" applyAlignment="1">
      <alignment horizontal="right" vertical="center"/>
    </xf>
    <xf numFmtId="38" fontId="10" fillId="0" borderId="0" xfId="107" applyNumberFormat="1" applyFont="1" applyAlignment="1" applyProtection="1">
      <alignment vertical="center"/>
    </xf>
    <xf numFmtId="38" fontId="10" fillId="0" borderId="0" xfId="107" applyNumberFormat="1" applyFont="1" applyAlignment="1">
      <alignment vertical="center"/>
    </xf>
    <xf numFmtId="0" fontId="45" fillId="31" borderId="30" xfId="107" applyFont="1" applyFill="1" applyBorder="1" applyAlignment="1" applyProtection="1">
      <alignment horizontal="center" vertical="center"/>
    </xf>
    <xf numFmtId="38" fontId="47" fillId="0" borderId="0" xfId="107" applyNumberFormat="1" applyFont="1" applyFill="1" applyBorder="1" applyAlignment="1" applyProtection="1">
      <alignment vertical="center"/>
    </xf>
    <xf numFmtId="38" fontId="10" fillId="0" borderId="36" xfId="107" applyNumberFormat="1" applyFont="1" applyFill="1" applyBorder="1" applyAlignment="1" applyProtection="1">
      <alignment horizontal="right" vertical="center"/>
      <protection locked="0"/>
    </xf>
    <xf numFmtId="38" fontId="10" fillId="33" borderId="36" xfId="107" applyNumberFormat="1" applyFont="1" applyFill="1" applyBorder="1" applyAlignment="1" applyProtection="1">
      <alignment vertical="center"/>
    </xf>
    <xf numFmtId="38" fontId="45" fillId="32" borderId="32" xfId="107" applyNumberFormat="1" applyFont="1" applyFill="1" applyBorder="1" applyAlignment="1" applyProtection="1">
      <alignment horizontal="right" vertical="center"/>
    </xf>
    <xf numFmtId="37" fontId="45" fillId="31" borderId="30" xfId="107" applyNumberFormat="1" applyFont="1" applyFill="1" applyBorder="1" applyAlignment="1">
      <alignment vertical="center"/>
    </xf>
    <xf numFmtId="0" fontId="45" fillId="31" borderId="30" xfId="107" applyNumberFormat="1" applyFont="1" applyFill="1" applyBorder="1" applyAlignment="1" applyProtection="1">
      <alignment horizontal="center" vertical="center"/>
    </xf>
    <xf numFmtId="38" fontId="45" fillId="31" borderId="33" xfId="107" applyNumberFormat="1" applyFont="1" applyFill="1" applyBorder="1" applyAlignment="1" applyProtection="1">
      <alignment horizontal="left" vertical="center"/>
    </xf>
    <xf numFmtId="38" fontId="45" fillId="31" borderId="34" xfId="107" applyNumberFormat="1" applyFont="1" applyFill="1" applyBorder="1" applyAlignment="1" applyProtection="1">
      <alignment horizontal="center" vertical="center"/>
    </xf>
    <xf numFmtId="38" fontId="10" fillId="33" borderId="36" xfId="107" applyNumberFormat="1" applyFont="1" applyFill="1" applyBorder="1" applyAlignment="1" applyProtection="1">
      <alignment horizontal="right" vertical="center"/>
    </xf>
    <xf numFmtId="38" fontId="45" fillId="31" borderId="31" xfId="107" applyNumberFormat="1" applyFont="1" applyFill="1" applyBorder="1" applyAlignment="1" applyProtection="1">
      <alignment vertical="center"/>
    </xf>
    <xf numFmtId="38" fontId="45" fillId="31" borderId="38" xfId="107" applyNumberFormat="1" applyFont="1" applyFill="1" applyBorder="1" applyAlignment="1" applyProtection="1">
      <alignment horizontal="right" vertical="center"/>
    </xf>
    <xf numFmtId="38" fontId="10" fillId="0" borderId="0" xfId="107" applyNumberFormat="1" applyFont="1" applyAlignment="1" applyProtection="1">
      <alignment vertical="center"/>
      <protection locked="0"/>
    </xf>
    <xf numFmtId="38" fontId="45" fillId="31" borderId="34" xfId="107" applyNumberFormat="1" applyFont="1" applyFill="1" applyBorder="1" applyAlignment="1" applyProtection="1">
      <alignment horizontal="left" vertical="center"/>
    </xf>
    <xf numFmtId="38" fontId="45" fillId="33" borderId="43" xfId="107" applyNumberFormat="1" applyFont="1" applyFill="1" applyBorder="1" applyAlignment="1" applyProtection="1">
      <alignment vertical="center"/>
    </xf>
    <xf numFmtId="38" fontId="45" fillId="0" borderId="44" xfId="107" applyNumberFormat="1" applyFont="1" applyFill="1" applyBorder="1" applyAlignment="1" applyProtection="1">
      <alignment vertical="center"/>
      <protection locked="0"/>
    </xf>
    <xf numFmtId="38" fontId="47" fillId="0" borderId="0" xfId="107" applyNumberFormat="1" applyFont="1" applyAlignment="1">
      <alignment vertical="center"/>
    </xf>
    <xf numFmtId="38" fontId="10" fillId="33" borderId="36" xfId="107" applyNumberFormat="1" applyFont="1" applyFill="1" applyBorder="1" applyAlignment="1" applyProtection="1">
      <alignment vertical="center"/>
      <protection locked="0"/>
    </xf>
    <xf numFmtId="38" fontId="45" fillId="0" borderId="0" xfId="107" applyNumberFormat="1" applyFont="1" applyFill="1" applyBorder="1" applyAlignment="1" applyProtection="1">
      <alignment vertical="center"/>
    </xf>
    <xf numFmtId="38" fontId="45" fillId="0" borderId="0" xfId="107" applyNumberFormat="1" applyFont="1" applyFill="1" applyBorder="1" applyAlignment="1" applyProtection="1">
      <alignment horizontal="right" vertical="center"/>
      <protection locked="0"/>
    </xf>
    <xf numFmtId="38" fontId="10" fillId="29" borderId="0" xfId="107" applyNumberFormat="1" applyFont="1" applyFill="1" applyAlignment="1" applyProtection="1">
      <alignment vertical="center"/>
    </xf>
    <xf numFmtId="38" fontId="10" fillId="29" borderId="0" xfId="107" applyNumberFormat="1" applyFont="1" applyFill="1" applyBorder="1" applyAlignment="1" applyProtection="1">
      <alignment horizontal="center" vertical="center"/>
    </xf>
    <xf numFmtId="38" fontId="45" fillId="31" borderId="41" xfId="107" applyNumberFormat="1" applyFont="1" applyFill="1" applyBorder="1" applyAlignment="1" applyProtection="1">
      <alignment vertical="center"/>
    </xf>
    <xf numFmtId="38" fontId="45" fillId="31" borderId="45" xfId="107" applyNumberFormat="1" applyFont="1" applyFill="1" applyBorder="1" applyAlignment="1" applyProtection="1">
      <alignment horizontal="left" vertical="center"/>
    </xf>
    <xf numFmtId="37" fontId="45" fillId="31" borderId="30" xfId="107" applyNumberFormat="1" applyFont="1" applyFill="1" applyBorder="1" applyAlignment="1" applyProtection="1">
      <alignment vertical="center"/>
    </xf>
    <xf numFmtId="38" fontId="47" fillId="0" borderId="0" xfId="107" applyNumberFormat="1" applyFont="1" applyFill="1" applyAlignment="1" applyProtection="1">
      <alignment vertical="center"/>
    </xf>
    <xf numFmtId="0" fontId="45" fillId="30" borderId="1" xfId="0" applyFont="1" applyFill="1" applyBorder="1" applyAlignment="1" applyProtection="1">
      <alignment horizontal="left" vertical="center"/>
    </xf>
    <xf numFmtId="0" fontId="45" fillId="30" borderId="2" xfId="0" applyFont="1" applyFill="1" applyBorder="1" applyAlignment="1" applyProtection="1">
      <alignment horizontal="center" vertical="center"/>
    </xf>
    <xf numFmtId="0" fontId="45" fillId="30" borderId="1" xfId="0" applyFont="1" applyFill="1" applyBorder="1" applyAlignment="1" applyProtection="1">
      <alignment vertical="center"/>
    </xf>
    <xf numFmtId="0" fontId="45" fillId="30" borderId="3" xfId="0" applyFont="1" applyFill="1" applyBorder="1" applyAlignment="1" applyProtection="1">
      <alignment horizontal="left" vertical="center"/>
    </xf>
    <xf numFmtId="0" fontId="45" fillId="30" borderId="4" xfId="0" applyFont="1" applyFill="1" applyBorder="1" applyAlignment="1" applyProtection="1">
      <alignment horizontal="center" vertical="center"/>
    </xf>
    <xf numFmtId="38" fontId="45" fillId="30" borderId="1" xfId="0" applyNumberFormat="1" applyFont="1" applyFill="1" applyBorder="1" applyAlignment="1" applyProtection="1">
      <alignment horizontal="left" vertical="center"/>
    </xf>
    <xf numFmtId="37" fontId="45" fillId="30" borderId="2" xfId="0" applyNumberFormat="1" applyFont="1" applyFill="1" applyBorder="1" applyAlignment="1">
      <alignment horizontal="right" vertical="center"/>
    </xf>
    <xf numFmtId="38" fontId="45" fillId="30" borderId="1" xfId="0" quotePrefix="1" applyNumberFormat="1" applyFont="1" applyFill="1" applyBorder="1" applyAlignment="1" applyProtection="1">
      <alignment horizontal="left" vertical="center"/>
    </xf>
    <xf numFmtId="37" fontId="45" fillId="30" borderId="2" xfId="0" applyNumberFormat="1" applyFont="1" applyFill="1" applyBorder="1" applyAlignment="1">
      <alignment vertical="center"/>
    </xf>
    <xf numFmtId="0" fontId="45" fillId="30" borderId="2" xfId="0" applyNumberFormat="1" applyFont="1" applyFill="1" applyBorder="1" applyAlignment="1" applyProtection="1">
      <alignment horizontal="center" vertical="center"/>
    </xf>
    <xf numFmtId="38" fontId="45" fillId="30" borderId="5" xfId="0" applyNumberFormat="1" applyFont="1" applyFill="1" applyBorder="1" applyAlignment="1" applyProtection="1">
      <alignment horizontal="left" vertical="center"/>
    </xf>
    <xf numFmtId="38" fontId="45" fillId="30" borderId="6" xfId="0" applyNumberFormat="1" applyFont="1" applyFill="1" applyBorder="1" applyAlignment="1" applyProtection="1">
      <alignment horizontal="center" vertical="center"/>
    </xf>
    <xf numFmtId="38" fontId="45" fillId="30" borderId="3" xfId="0" applyNumberFormat="1" applyFont="1" applyFill="1" applyBorder="1" applyAlignment="1" applyProtection="1">
      <alignment vertical="center"/>
    </xf>
    <xf numFmtId="38" fontId="45" fillId="30" borderId="10" xfId="0" applyNumberFormat="1" applyFont="1" applyFill="1" applyBorder="1" applyAlignment="1" applyProtection="1">
      <alignment horizontal="right" vertical="center"/>
    </xf>
    <xf numFmtId="38" fontId="45" fillId="30" borderId="6" xfId="0" applyNumberFormat="1" applyFont="1" applyFill="1" applyBorder="1" applyAlignment="1" applyProtection="1">
      <alignment horizontal="left" vertical="center"/>
    </xf>
    <xf numFmtId="38" fontId="45" fillId="30" borderId="13" xfId="0" applyNumberFormat="1" applyFont="1" applyFill="1" applyBorder="1" applyAlignment="1" applyProtection="1">
      <alignment vertical="center"/>
    </xf>
    <xf numFmtId="38" fontId="45" fillId="30" borderId="18" xfId="0" applyNumberFormat="1" applyFont="1" applyFill="1" applyBorder="1" applyAlignment="1" applyProtection="1">
      <alignment horizontal="left" vertical="center"/>
    </xf>
    <xf numFmtId="37" fontId="45" fillId="30" borderId="2" xfId="0" applyNumberFormat="1" applyFont="1" applyFill="1" applyBorder="1" applyAlignment="1" applyProtection="1">
      <alignment vertical="center"/>
    </xf>
    <xf numFmtId="0" fontId="43" fillId="3" borderId="0" xfId="82" applyFont="1" applyFill="1" applyBorder="1" applyAlignment="1" applyProtection="1">
      <alignment horizontal="left" vertical="center"/>
    </xf>
    <xf numFmtId="0" fontId="44" fillId="3" borderId="0" xfId="82" applyFont="1" applyFill="1" applyBorder="1" applyAlignment="1" applyProtection="1">
      <alignment vertical="center"/>
    </xf>
    <xf numFmtId="165" fontId="43" fillId="3" borderId="0" xfId="82" applyNumberFormat="1" applyFont="1" applyFill="1" applyBorder="1" applyAlignment="1" applyProtection="1">
      <alignment horizontal="left" vertical="center"/>
    </xf>
    <xf numFmtId="0" fontId="43" fillId="32" borderId="0" xfId="107" applyFont="1" applyFill="1" applyBorder="1" applyAlignment="1" applyProtection="1">
      <alignment horizontal="left" vertical="center"/>
    </xf>
    <xf numFmtId="0" fontId="44" fillId="32" borderId="0" xfId="107" applyFont="1" applyFill="1" applyBorder="1" applyAlignment="1" applyProtection="1">
      <alignment vertical="center"/>
    </xf>
    <xf numFmtId="165" fontId="43" fillId="32" borderId="0" xfId="107" applyNumberFormat="1" applyFont="1" applyFill="1" applyBorder="1" applyAlignment="1" applyProtection="1">
      <alignment horizontal="left" vertical="center"/>
    </xf>
    <xf numFmtId="38" fontId="45" fillId="3" borderId="51" xfId="0" applyNumberFormat="1" applyFont="1" applyFill="1" applyBorder="1" applyAlignment="1" applyProtection="1">
      <alignment vertical="center"/>
    </xf>
    <xf numFmtId="38" fontId="45" fillId="3" borderId="52" xfId="0" applyNumberFormat="1" applyFont="1" applyFill="1" applyBorder="1" applyAlignment="1" applyProtection="1">
      <alignment vertical="center"/>
    </xf>
    <xf numFmtId="38" fontId="45" fillId="3" borderId="53" xfId="0" applyNumberFormat="1" applyFont="1" applyFill="1" applyBorder="1" applyAlignment="1" applyProtection="1">
      <alignment vertical="center"/>
    </xf>
    <xf numFmtId="38" fontId="45" fillId="3" borderId="51" xfId="0" applyNumberFormat="1" applyFont="1" applyFill="1" applyBorder="1" applyAlignment="1" applyProtection="1">
      <alignment horizontal="left" vertical="center"/>
    </xf>
    <xf numFmtId="38" fontId="45" fillId="3" borderId="52" xfId="0" applyNumberFormat="1" applyFont="1" applyFill="1" applyBorder="1" applyAlignment="1" applyProtection="1">
      <alignment horizontal="left" vertical="center"/>
    </xf>
    <xf numFmtId="38" fontId="45" fillId="2" borderId="15" xfId="82"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38" fontId="45" fillId="4" borderId="18" xfId="0" applyNumberFormat="1" applyFont="1" applyFill="1" applyBorder="1" applyAlignment="1" applyProtection="1">
      <alignment horizontal="center" vertical="center"/>
    </xf>
    <xf numFmtId="38" fontId="45" fillId="4" borderId="19" xfId="0" applyNumberFormat="1" applyFont="1" applyFill="1" applyBorder="1" applyAlignment="1" applyProtection="1">
      <alignment horizontal="center" vertical="center"/>
    </xf>
    <xf numFmtId="38" fontId="45" fillId="4" borderId="3" xfId="0" applyNumberFormat="1" applyFont="1" applyFill="1" applyBorder="1" applyAlignment="1" applyProtection="1">
      <alignment horizontal="center" vertical="center"/>
    </xf>
    <xf numFmtId="38" fontId="45" fillId="4" borderId="4" xfId="0" applyNumberFormat="1" applyFont="1" applyFill="1" applyBorder="1" applyAlignment="1" applyProtection="1">
      <alignment horizontal="center" vertical="center"/>
    </xf>
    <xf numFmtId="0" fontId="43" fillId="2" borderId="0" xfId="0" applyFont="1" applyFill="1" applyBorder="1" applyAlignment="1" applyProtection="1">
      <alignment horizontal="right" vertical="center"/>
    </xf>
    <xf numFmtId="0" fontId="6" fillId="0" borderId="0" xfId="0" applyFont="1" applyFill="1" applyBorder="1" applyAlignment="1">
      <alignment horizontal="right" vertical="center"/>
    </xf>
    <xf numFmtId="38" fontId="45" fillId="9" borderId="18" xfId="0" applyNumberFormat="1" applyFont="1" applyFill="1" applyBorder="1" applyAlignment="1" applyProtection="1">
      <alignment horizontal="center" vertical="center"/>
    </xf>
    <xf numFmtId="38" fontId="45" fillId="9" borderId="19" xfId="0" applyNumberFormat="1" applyFont="1" applyFill="1" applyBorder="1" applyAlignment="1" applyProtection="1">
      <alignment horizontal="center" vertical="center"/>
    </xf>
    <xf numFmtId="38" fontId="45" fillId="9" borderId="3" xfId="0" applyNumberFormat="1" applyFont="1" applyFill="1" applyBorder="1" applyAlignment="1" applyProtection="1">
      <alignment horizontal="center" vertical="center"/>
    </xf>
    <xf numFmtId="38" fontId="45" fillId="9" borderId="4" xfId="0" applyNumberFormat="1" applyFont="1" applyFill="1" applyBorder="1" applyAlignment="1" applyProtection="1">
      <alignment horizontal="center" vertical="center"/>
    </xf>
    <xf numFmtId="0" fontId="43" fillId="30" borderId="0" xfId="0" applyFont="1" applyFill="1" applyBorder="1" applyAlignment="1" applyProtection="1">
      <alignment horizontal="right" vertical="center"/>
    </xf>
    <xf numFmtId="0" fontId="15" fillId="0" borderId="0" xfId="0" applyFont="1" applyFill="1" applyBorder="1" applyAlignment="1">
      <alignment horizontal="right" vertical="center"/>
    </xf>
    <xf numFmtId="38" fontId="45" fillId="0" borderId="0" xfId="107" applyNumberFormat="1" applyFont="1" applyFill="1" applyBorder="1" applyAlignment="1" applyProtection="1">
      <alignment horizontal="center" vertical="center"/>
    </xf>
    <xf numFmtId="38" fontId="45" fillId="33" borderId="46" xfId="107" applyNumberFormat="1" applyFont="1" applyFill="1" applyBorder="1" applyAlignment="1" applyProtection="1">
      <alignment horizontal="center" vertical="center"/>
    </xf>
    <xf numFmtId="38" fontId="45" fillId="33" borderId="47" xfId="107" applyNumberFormat="1" applyFont="1" applyFill="1" applyBorder="1" applyAlignment="1" applyProtection="1">
      <alignment horizontal="center" vertical="center"/>
    </xf>
    <xf numFmtId="38" fontId="45" fillId="33" borderId="48" xfId="107" applyNumberFormat="1" applyFont="1" applyFill="1" applyBorder="1" applyAlignment="1" applyProtection="1">
      <alignment horizontal="center" vertical="center"/>
    </xf>
    <xf numFmtId="38" fontId="45" fillId="33" borderId="49" xfId="107" applyNumberFormat="1" applyFont="1" applyFill="1" applyBorder="1" applyAlignment="1" applyProtection="1">
      <alignment horizontal="center" vertical="center"/>
    </xf>
    <xf numFmtId="0" fontId="43" fillId="31" borderId="0" xfId="107" applyFont="1" applyFill="1" applyBorder="1" applyAlignment="1" applyProtection="1">
      <alignment horizontal="right" vertical="center"/>
    </xf>
    <xf numFmtId="0" fontId="38" fillId="0" borderId="0" xfId="107" applyFont="1" applyFill="1" applyBorder="1" applyAlignment="1">
      <alignment horizontal="right" vertical="center"/>
    </xf>
    <xf numFmtId="38" fontId="45" fillId="4" borderId="18" xfId="82" applyNumberFormat="1" applyFont="1" applyFill="1" applyBorder="1" applyAlignment="1" applyProtection="1">
      <alignment horizontal="center" vertical="center"/>
    </xf>
    <xf numFmtId="38" fontId="45" fillId="4" borderId="19" xfId="82" applyNumberFormat="1" applyFont="1" applyFill="1" applyBorder="1" applyAlignment="1" applyProtection="1">
      <alignment horizontal="center" vertical="center"/>
    </xf>
    <xf numFmtId="38" fontId="45" fillId="4" borderId="3" xfId="82" applyNumberFormat="1" applyFont="1" applyFill="1" applyBorder="1" applyAlignment="1" applyProtection="1">
      <alignment horizontal="center" vertical="center"/>
    </xf>
    <xf numFmtId="38" fontId="45" fillId="4" borderId="4" xfId="82" applyNumberFormat="1" applyFont="1" applyFill="1" applyBorder="1" applyAlignment="1" applyProtection="1">
      <alignment horizontal="center" vertical="center"/>
    </xf>
    <xf numFmtId="0" fontId="43" fillId="2" borderId="0" xfId="82" applyFont="1" applyFill="1" applyBorder="1" applyAlignment="1" applyProtection="1">
      <alignment horizontal="right" vertical="center"/>
    </xf>
    <xf numFmtId="0" fontId="6" fillId="0" borderId="0" xfId="82" applyFont="1" applyFill="1" applyBorder="1" applyAlignment="1">
      <alignment horizontal="right" vertical="center"/>
    </xf>
    <xf numFmtId="38" fontId="45" fillId="0" borderId="0" xfId="82" applyNumberFormat="1" applyFont="1" applyFill="1" applyBorder="1" applyAlignment="1" applyProtection="1">
      <alignment horizontal="center" vertical="center"/>
    </xf>
  </cellXfs>
  <cellStyles count="684">
    <cellStyle name="%" xfId="20"/>
    <cellStyle name="20% - Accent1 2" xfId="21"/>
    <cellStyle name="20% - Accent2 2" xfId="22"/>
    <cellStyle name="20% - Accent3 2" xfId="23"/>
    <cellStyle name="20% - Accent4 2" xfId="24"/>
    <cellStyle name="20% - Accent5 2" xfId="25"/>
    <cellStyle name="20% - Accent6 2" xfId="26"/>
    <cellStyle name="40% - Accent1 2" xfId="27"/>
    <cellStyle name="40% - Accent2 2" xfId="28"/>
    <cellStyle name="40% - Accent3 2" xfId="29"/>
    <cellStyle name="40% - Accent4 2" xfId="30"/>
    <cellStyle name="40% - Accent5 2" xfId="31"/>
    <cellStyle name="40% - Accent6 2" xfId="32"/>
    <cellStyle name="60% - Accent1" xfId="1"/>
    <cellStyle name="60% - Accent1 2" xfId="33"/>
    <cellStyle name="60% - Accent2 2" xfId="34"/>
    <cellStyle name="60% - Accent3 2" xfId="35"/>
    <cellStyle name="60% - Accent4 2" xfId="36"/>
    <cellStyle name="60% - Accent5 2" xfId="37"/>
    <cellStyle name="60% - Accent6 2" xfId="38"/>
    <cellStyle name="Accent1 2" xfId="39"/>
    <cellStyle name="Accent2 2" xfId="40"/>
    <cellStyle name="Accent3 2" xfId="41"/>
    <cellStyle name="Accent4 2" xfId="42"/>
    <cellStyle name="Accent5 2" xfId="43"/>
    <cellStyle name="Accent6 2" xfId="44"/>
    <cellStyle name="Akcent 1" xfId="2"/>
    <cellStyle name="Bad 2" xfId="45"/>
    <cellStyle name="Calculation 2" xfId="46"/>
    <cellStyle name="Check Cell 2" xfId="47"/>
    <cellStyle name="Comma [0]_Worksheet in 2286 Estados Contables 30.06" xfId="675"/>
    <cellStyle name="Comma 2" xfId="48"/>
    <cellStyle name="Comma 2 2" xfId="49"/>
    <cellStyle name="Comma 2 3" xfId="676"/>
    <cellStyle name="Comma 2 3 2" xfId="677"/>
    <cellStyle name="Comma 2 5" xfId="678"/>
    <cellStyle name="Comma 3" xfId="50"/>
    <cellStyle name="Comma 4" xfId="679"/>
    <cellStyle name="Comma 5" xfId="680"/>
    <cellStyle name="Comma 6" xfId="51"/>
    <cellStyle name="Comma_Worksheet in 2286 Estados Contables 30.06" xfId="681"/>
    <cellStyle name="Énfasis1 2" xfId="3"/>
    <cellStyle name="Énfasis3 2" xfId="4"/>
    <cellStyle name="Euro" xfId="52"/>
    <cellStyle name="Euro 10" xfId="116"/>
    <cellStyle name="Euro 2" xfId="117"/>
    <cellStyle name="Euro 2 2" xfId="118"/>
    <cellStyle name="Euro 3" xfId="119"/>
    <cellStyle name="Euro 3 2" xfId="120"/>
    <cellStyle name="Euro 4" xfId="121"/>
    <cellStyle name="Euro 4 2" xfId="122"/>
    <cellStyle name="Euro 5" xfId="123"/>
    <cellStyle name="Euro 5 2" xfId="124"/>
    <cellStyle name="Euro 5 2 2" xfId="125"/>
    <cellStyle name="Euro 5 2 2 2" xfId="126"/>
    <cellStyle name="Euro 5 3" xfId="127"/>
    <cellStyle name="Euro 5 3 2" xfId="128"/>
    <cellStyle name="Euro 5 4" xfId="129"/>
    <cellStyle name="Euro 5_Cálculo" xfId="130"/>
    <cellStyle name="Euro 6" xfId="131"/>
    <cellStyle name="Euro 6 2" xfId="132"/>
    <cellStyle name="Euro 6 2 2" xfId="133"/>
    <cellStyle name="Euro 7" xfId="134"/>
    <cellStyle name="Euro 8" xfId="135"/>
    <cellStyle name="Euro 9" xfId="136"/>
    <cellStyle name="Excel Built-in Currency [0]" xfId="108"/>
    <cellStyle name="Excel Built-in Percent" xfId="53"/>
    <cellStyle name="Explanatory Text 2" xfId="54"/>
    <cellStyle name="F2" xfId="55"/>
    <cellStyle name="F2 2" xfId="137"/>
    <cellStyle name="F2 2 2" xfId="138"/>
    <cellStyle name="F2 2_Cálculo" xfId="139"/>
    <cellStyle name="F2 3" xfId="140"/>
    <cellStyle name="F2 3 2" xfId="141"/>
    <cellStyle name="F2 3 2 2" xfId="142"/>
    <cellStyle name="F2 3 2_Cálculo" xfId="143"/>
    <cellStyle name="F2 4" xfId="144"/>
    <cellStyle name="F2 5" xfId="145"/>
    <cellStyle name="F2_Cálculo" xfId="146"/>
    <cellStyle name="F3" xfId="56"/>
    <cellStyle name="F3 2" xfId="147"/>
    <cellStyle name="F3 2 2" xfId="148"/>
    <cellStyle name="F3 2_Cálculo" xfId="149"/>
    <cellStyle name="F3 3" xfId="150"/>
    <cellStyle name="F3 3 2" xfId="151"/>
    <cellStyle name="F3 3 2 2" xfId="152"/>
    <cellStyle name="F3 3 2_Cálculo" xfId="153"/>
    <cellStyle name="F3 4" xfId="154"/>
    <cellStyle name="F3 5" xfId="155"/>
    <cellStyle name="F3_Cálculo" xfId="156"/>
    <cellStyle name="F4" xfId="57"/>
    <cellStyle name="F4 2" xfId="157"/>
    <cellStyle name="F4 2 2" xfId="158"/>
    <cellStyle name="F4 2_Cálculo" xfId="159"/>
    <cellStyle name="F4 3" xfId="160"/>
    <cellStyle name="F4 3 2" xfId="161"/>
    <cellStyle name="F4 3 2 2" xfId="162"/>
    <cellStyle name="F4 3 2_Cálculo" xfId="163"/>
    <cellStyle name="F4 4" xfId="164"/>
    <cellStyle name="F4 5" xfId="165"/>
    <cellStyle name="F4_Cálculo" xfId="166"/>
    <cellStyle name="F5" xfId="58"/>
    <cellStyle name="F5 2" xfId="167"/>
    <cellStyle name="F5 2 2" xfId="168"/>
    <cellStyle name="F5 2_Cálculo" xfId="169"/>
    <cellStyle name="F5 3" xfId="170"/>
    <cellStyle name="F5 3 2" xfId="171"/>
    <cellStyle name="F5 3 2 2" xfId="172"/>
    <cellStyle name="F5 3 2_Cálculo" xfId="173"/>
    <cellStyle name="F5 4" xfId="174"/>
    <cellStyle name="F5 5" xfId="175"/>
    <cellStyle name="F5_Cálculo" xfId="176"/>
    <cellStyle name="F6" xfId="59"/>
    <cellStyle name="F6 2" xfId="177"/>
    <cellStyle name="F6 2 2" xfId="178"/>
    <cellStyle name="F6 2_Cálculo" xfId="179"/>
    <cellStyle name="F6 3" xfId="180"/>
    <cellStyle name="F6 3 2" xfId="181"/>
    <cellStyle name="F6 3 2 2" xfId="182"/>
    <cellStyle name="F6 3 2_Cálculo" xfId="183"/>
    <cellStyle name="F6 4" xfId="184"/>
    <cellStyle name="F6 5" xfId="185"/>
    <cellStyle name="F6_Cálculo" xfId="186"/>
    <cellStyle name="F7" xfId="60"/>
    <cellStyle name="F7 2" xfId="187"/>
    <cellStyle name="F7 2 2" xfId="188"/>
    <cellStyle name="F7 2_Cálculo" xfId="189"/>
    <cellStyle name="F7 3" xfId="190"/>
    <cellStyle name="F7 3 2" xfId="191"/>
    <cellStyle name="F7 3 2 2" xfId="192"/>
    <cellStyle name="F7 3 2_Cálculo" xfId="193"/>
    <cellStyle name="F7 4" xfId="194"/>
    <cellStyle name="F7 5" xfId="195"/>
    <cellStyle name="F7_Cálculo" xfId="196"/>
    <cellStyle name="F8" xfId="61"/>
    <cellStyle name="F8 2" xfId="197"/>
    <cellStyle name="F8 2 2" xfId="198"/>
    <cellStyle name="F8 2_Cálculo" xfId="199"/>
    <cellStyle name="F8 3" xfId="200"/>
    <cellStyle name="F8 3 2" xfId="201"/>
    <cellStyle name="F8 3 2 2" xfId="202"/>
    <cellStyle name="F8 3 2_Cálculo" xfId="203"/>
    <cellStyle name="F8 4" xfId="204"/>
    <cellStyle name="F8 5" xfId="205"/>
    <cellStyle name="F8_Cálculo" xfId="206"/>
    <cellStyle name="Good 2" xfId="62"/>
    <cellStyle name="Heading 1 2" xfId="63"/>
    <cellStyle name="Heading 2 2" xfId="64"/>
    <cellStyle name="Heading 3 2" xfId="65"/>
    <cellStyle name="Heading 4 2" xfId="66"/>
    <cellStyle name="Input 2" xfId="67"/>
    <cellStyle name="Linked Cell 2" xfId="68"/>
    <cellStyle name="Millares [0] 2" xfId="69"/>
    <cellStyle name="Millares 10" xfId="484"/>
    <cellStyle name="Millares 10 2" xfId="485"/>
    <cellStyle name="Millares 12" xfId="486"/>
    <cellStyle name="Millares 12 2" xfId="487"/>
    <cellStyle name="Millares 14" xfId="488"/>
    <cellStyle name="Millares 14 2" xfId="489"/>
    <cellStyle name="Millares 2" xfId="5"/>
    <cellStyle name="Millares 2 2" xfId="6"/>
    <cellStyle name="Millares 2 2 10" xfId="490"/>
    <cellStyle name="Millares 2 2 11" xfId="491"/>
    <cellStyle name="Millares 2 2 12" xfId="492"/>
    <cellStyle name="Millares 2 2 13" xfId="493"/>
    <cellStyle name="Millares 2 2 14" xfId="494"/>
    <cellStyle name="Millares 2 2 15" xfId="495"/>
    <cellStyle name="Millares 2 2 16" xfId="496"/>
    <cellStyle name="Millares 2 2 17" xfId="497"/>
    <cellStyle name="Millares 2 2 18" xfId="498"/>
    <cellStyle name="Millares 2 2 19" xfId="499"/>
    <cellStyle name="Millares 2 2 2" xfId="70"/>
    <cellStyle name="Millares 2 2 20" xfId="500"/>
    <cellStyle name="Millares 2 2 21" xfId="501"/>
    <cellStyle name="Millares 2 2 22" xfId="502"/>
    <cellStyle name="Millares 2 2 23" xfId="503"/>
    <cellStyle name="Millares 2 2 24" xfId="504"/>
    <cellStyle name="Millares 2 2 25" xfId="505"/>
    <cellStyle name="Millares 2 2 26" xfId="506"/>
    <cellStyle name="Millares 2 2 27" xfId="507"/>
    <cellStyle name="Millares 2 2 3" xfId="71"/>
    <cellStyle name="Millares 2 2 4" xfId="508"/>
    <cellStyle name="Millares 2 2 5" xfId="509"/>
    <cellStyle name="Millares 2 2 6" xfId="510"/>
    <cellStyle name="Millares 2 2 7" xfId="511"/>
    <cellStyle name="Millares 2 2 8" xfId="512"/>
    <cellStyle name="Millares 2 2 9" xfId="513"/>
    <cellStyle name="Millares 2 3" xfId="72"/>
    <cellStyle name="Millares 2 4" xfId="109"/>
    <cellStyle name="Millares 2 5" xfId="110"/>
    <cellStyle name="Millares 3" xfId="7"/>
    <cellStyle name="Millares 3 10" xfId="514"/>
    <cellStyle name="Millares 3 11" xfId="515"/>
    <cellStyle name="Millares 3 12" xfId="516"/>
    <cellStyle name="Millares 3 13" xfId="517"/>
    <cellStyle name="Millares 3 14" xfId="518"/>
    <cellStyle name="Millares 3 15" xfId="519"/>
    <cellStyle name="Millares 3 16" xfId="520"/>
    <cellStyle name="Millares 3 17" xfId="521"/>
    <cellStyle name="Millares 3 18" xfId="522"/>
    <cellStyle name="Millares 3 19" xfId="523"/>
    <cellStyle name="Millares 3 2" xfId="73"/>
    <cellStyle name="Millares 3 20" xfId="524"/>
    <cellStyle name="Millares 3 21" xfId="525"/>
    <cellStyle name="Millares 3 22" xfId="526"/>
    <cellStyle name="Millares 3 23" xfId="527"/>
    <cellStyle name="Millares 3 24" xfId="528"/>
    <cellStyle name="Millares 3 25" xfId="529"/>
    <cellStyle name="Millares 3 26" xfId="530"/>
    <cellStyle name="Millares 3 27" xfId="531"/>
    <cellStyle name="Millares 3 3" xfId="111"/>
    <cellStyle name="Millares 3 4" xfId="532"/>
    <cellStyle name="Millares 3 5" xfId="533"/>
    <cellStyle name="Millares 3 6" xfId="534"/>
    <cellStyle name="Millares 3 7" xfId="535"/>
    <cellStyle name="Millares 3 8" xfId="536"/>
    <cellStyle name="Millares 3 9" xfId="537"/>
    <cellStyle name="Millares 4" xfId="74"/>
    <cellStyle name="Millares 4 2" xfId="75"/>
    <cellStyle name="Millares 5" xfId="76"/>
    <cellStyle name="Millares 6" xfId="112"/>
    <cellStyle name="Millares 8" xfId="538"/>
    <cellStyle name="Millares 8 2" xfId="539"/>
    <cellStyle name="Moneda [0] 2" xfId="8"/>
    <cellStyle name="Moneda [0] 2 2" xfId="9"/>
    <cellStyle name="Moneda [0] 2 2 10" xfId="540"/>
    <cellStyle name="Moneda [0] 2 2 11" xfId="541"/>
    <cellStyle name="Moneda [0] 2 2 12" xfId="542"/>
    <cellStyle name="Moneda [0] 2 2 13" xfId="543"/>
    <cellStyle name="Moneda [0] 2 2 14" xfId="544"/>
    <cellStyle name="Moneda [0] 2 2 15" xfId="545"/>
    <cellStyle name="Moneda [0] 2 2 16" xfId="546"/>
    <cellStyle name="Moneda [0] 2 2 17" xfId="547"/>
    <cellStyle name="Moneda [0] 2 2 18" xfId="548"/>
    <cellStyle name="Moneda [0] 2 2 19" xfId="549"/>
    <cellStyle name="Moneda [0] 2 2 2" xfId="77"/>
    <cellStyle name="Moneda [0] 2 2 20" xfId="550"/>
    <cellStyle name="Moneda [0] 2 2 21" xfId="551"/>
    <cellStyle name="Moneda [0] 2 2 22" xfId="552"/>
    <cellStyle name="Moneda [0] 2 2 23" xfId="553"/>
    <cellStyle name="Moneda [0] 2 2 24" xfId="554"/>
    <cellStyle name="Moneda [0] 2 2 25" xfId="555"/>
    <cellStyle name="Moneda [0] 2 2 26" xfId="556"/>
    <cellStyle name="Moneda [0] 2 2 27" xfId="557"/>
    <cellStyle name="Moneda [0] 2 2 3" xfId="113"/>
    <cellStyle name="Moneda [0] 2 2 4" xfId="558"/>
    <cellStyle name="Moneda [0] 2 2 5" xfId="559"/>
    <cellStyle name="Moneda [0] 2 2 6" xfId="560"/>
    <cellStyle name="Moneda [0] 2 2 7" xfId="561"/>
    <cellStyle name="Moneda [0] 2 2 8" xfId="562"/>
    <cellStyle name="Moneda [0] 2 2 9" xfId="563"/>
    <cellStyle name="Moneda [0] 2 3" xfId="78"/>
    <cellStyle name="Moneda [0] 2 4" xfId="114"/>
    <cellStyle name="Moneda [0] 3" xfId="10"/>
    <cellStyle name="Moneda [0] 3 10" xfId="564"/>
    <cellStyle name="Moneda [0] 3 11" xfId="565"/>
    <cellStyle name="Moneda [0] 3 12" xfId="566"/>
    <cellStyle name="Moneda [0] 3 13" xfId="567"/>
    <cellStyle name="Moneda [0] 3 14" xfId="568"/>
    <cellStyle name="Moneda [0] 3 15" xfId="569"/>
    <cellStyle name="Moneda [0] 3 16" xfId="570"/>
    <cellStyle name="Moneda [0] 3 17" xfId="571"/>
    <cellStyle name="Moneda [0] 3 18" xfId="572"/>
    <cellStyle name="Moneda [0] 3 19" xfId="573"/>
    <cellStyle name="Moneda [0] 3 2" xfId="79"/>
    <cellStyle name="Moneda [0] 3 20" xfId="574"/>
    <cellStyle name="Moneda [0] 3 21" xfId="575"/>
    <cellStyle name="Moneda [0] 3 22" xfId="576"/>
    <cellStyle name="Moneda [0] 3 23" xfId="577"/>
    <cellStyle name="Moneda [0] 3 24" xfId="578"/>
    <cellStyle name="Moneda [0] 3 25" xfId="579"/>
    <cellStyle name="Moneda [0] 3 26" xfId="580"/>
    <cellStyle name="Moneda [0] 3 27" xfId="581"/>
    <cellStyle name="Moneda [0] 3 3" xfId="115"/>
    <cellStyle name="Moneda [0] 3 4" xfId="582"/>
    <cellStyle name="Moneda [0] 3 5" xfId="583"/>
    <cellStyle name="Moneda [0] 3 6" xfId="584"/>
    <cellStyle name="Moneda [0] 3 7" xfId="585"/>
    <cellStyle name="Moneda [0] 3 8" xfId="586"/>
    <cellStyle name="Moneda [0] 3 9" xfId="587"/>
    <cellStyle name="Moneda [0] 4" xfId="80"/>
    <cellStyle name="Neutral 2" xfId="81"/>
    <cellStyle name="Normal" xfId="0" builtinId="0"/>
    <cellStyle name="Normal 10" xfId="82"/>
    <cellStyle name="Normal 10 2" xfId="207"/>
    <cellStyle name="Normal 10 2 2" xfId="208"/>
    <cellStyle name="Normal 10 3" xfId="209"/>
    <cellStyle name="Normal 10 4" xfId="210"/>
    <cellStyle name="Normal 100" xfId="211"/>
    <cellStyle name="Normal 101" xfId="212"/>
    <cellStyle name="Normal 102" xfId="213"/>
    <cellStyle name="Normal 103" xfId="214"/>
    <cellStyle name="Normal 104" xfId="215"/>
    <cellStyle name="Normal 104 2" xfId="216"/>
    <cellStyle name="Normal 11" xfId="83"/>
    <cellStyle name="Normal 11 2" xfId="217"/>
    <cellStyle name="Normal 11 2 2" xfId="218"/>
    <cellStyle name="Normal 11 3" xfId="219"/>
    <cellStyle name="Normal 11 4" xfId="220"/>
    <cellStyle name="Normal 12" xfId="107"/>
    <cellStyle name="Normal 12 2" xfId="221"/>
    <cellStyle name="Normal 12 2 2" xfId="222"/>
    <cellStyle name="Normal 12 3" xfId="223"/>
    <cellStyle name="Normal 12 4" xfId="224"/>
    <cellStyle name="Normal 13" xfId="225"/>
    <cellStyle name="Normal 13 2" xfId="226"/>
    <cellStyle name="Normal 13 2 2" xfId="227"/>
    <cellStyle name="Normal 13 3" xfId="228"/>
    <cellStyle name="Normal 13 4" xfId="229"/>
    <cellStyle name="Normal 14" xfId="230"/>
    <cellStyle name="Normal 14 2" xfId="231"/>
    <cellStyle name="Normal 14 2 2" xfId="232"/>
    <cellStyle name="Normal 14 3" xfId="233"/>
    <cellStyle name="Normal 14 4" xfId="234"/>
    <cellStyle name="Normal 15" xfId="235"/>
    <cellStyle name="Normal 15 2" xfId="236"/>
    <cellStyle name="Normal 15 2 2" xfId="237"/>
    <cellStyle name="Normal 15 3" xfId="238"/>
    <cellStyle name="Normal 15 4" xfId="239"/>
    <cellStyle name="Normal 16" xfId="240"/>
    <cellStyle name="Normal 16 2" xfId="241"/>
    <cellStyle name="Normal 16 2 2" xfId="242"/>
    <cellStyle name="Normal 16 3" xfId="243"/>
    <cellStyle name="Normal 16 4" xfId="244"/>
    <cellStyle name="Normal 17" xfId="245"/>
    <cellStyle name="Normal 17 2" xfId="246"/>
    <cellStyle name="Normal 17 2 2" xfId="247"/>
    <cellStyle name="Normal 17 3" xfId="248"/>
    <cellStyle name="Normal 17 4" xfId="249"/>
    <cellStyle name="Normal 18" xfId="250"/>
    <cellStyle name="Normal 18 2" xfId="251"/>
    <cellStyle name="Normal 18 2 2" xfId="252"/>
    <cellStyle name="Normal 18 2_Cálculo" xfId="253"/>
    <cellStyle name="Normal 18 3" xfId="254"/>
    <cellStyle name="Normal 18 3 2" xfId="255"/>
    <cellStyle name="Normal 18 4" xfId="256"/>
    <cellStyle name="Normal 18_Cálculo" xfId="257"/>
    <cellStyle name="Normal 19" xfId="258"/>
    <cellStyle name="Normal 19 2" xfId="259"/>
    <cellStyle name="Normal 19 3" xfId="260"/>
    <cellStyle name="Normal 2" xfId="11"/>
    <cellStyle name="Normal 2 10" xfId="261"/>
    <cellStyle name="Normal 2 10 2" xfId="262"/>
    <cellStyle name="Normal 2 10_Cálculo" xfId="263"/>
    <cellStyle name="Normal 2 11" xfId="264"/>
    <cellStyle name="Normal 2 12" xfId="265"/>
    <cellStyle name="Normal 2 13" xfId="588"/>
    <cellStyle name="Normal 2 14" xfId="589"/>
    <cellStyle name="Normal 2 15" xfId="590"/>
    <cellStyle name="Normal 2 16" xfId="591"/>
    <cellStyle name="Normal 2 17" xfId="592"/>
    <cellStyle name="Normal 2 18" xfId="593"/>
    <cellStyle name="Normal 2 19" xfId="594"/>
    <cellStyle name="Normal 2 2" xfId="84"/>
    <cellStyle name="Normal 2 2 2" xfId="12"/>
    <cellStyle name="Normal 2 2 3" xfId="266"/>
    <cellStyle name="Normal 2 2 3 2" xfId="267"/>
    <cellStyle name="Normal 2 2_Bienes de Uso" xfId="268"/>
    <cellStyle name="Normal 2 20" xfId="595"/>
    <cellStyle name="Normal 2 21" xfId="596"/>
    <cellStyle name="Normal 2 22" xfId="597"/>
    <cellStyle name="Normal 2 23" xfId="598"/>
    <cellStyle name="Normal 2 24" xfId="599"/>
    <cellStyle name="Normal 2 25" xfId="600"/>
    <cellStyle name="Normal 2 26" xfId="601"/>
    <cellStyle name="Normal 2 27" xfId="602"/>
    <cellStyle name="Normal 2 3" xfId="85"/>
    <cellStyle name="Normal 2 3 2" xfId="269"/>
    <cellStyle name="Normal 2 4" xfId="86"/>
    <cellStyle name="Normal 2 4 2" xfId="270"/>
    <cellStyle name="Normal 2 5" xfId="87"/>
    <cellStyle name="Normal 2 5 2" xfId="271"/>
    <cellStyle name="Normal 2 5_Cálculo" xfId="272"/>
    <cellStyle name="Normal 2 6" xfId="273"/>
    <cellStyle name="Normal 2 6 2" xfId="274"/>
    <cellStyle name="Normal 2 6_Cálculo" xfId="275"/>
    <cellStyle name="Normal 2 7" xfId="276"/>
    <cellStyle name="Normal 2 7 2" xfId="277"/>
    <cellStyle name="Normal 2 7_Cálculo" xfId="278"/>
    <cellStyle name="Normal 2 8" xfId="279"/>
    <cellStyle name="Normal 2 8 2" xfId="280"/>
    <cellStyle name="Normal 2 8_Cálculo" xfId="281"/>
    <cellStyle name="Normal 2 9" xfId="282"/>
    <cellStyle name="Normal 2 9 2" xfId="283"/>
    <cellStyle name="Normal 2 9_Cálculo" xfId="284"/>
    <cellStyle name="Normal 2_Bs de Uso" xfId="285"/>
    <cellStyle name="Normal 20" xfId="286"/>
    <cellStyle name="Normal 20 2" xfId="287"/>
    <cellStyle name="Normal 20 2 2" xfId="288"/>
    <cellStyle name="Normal 20 3" xfId="289"/>
    <cellStyle name="Normal 20_Cálculo" xfId="290"/>
    <cellStyle name="Normal 21" xfId="291"/>
    <cellStyle name="Normal 21 2" xfId="292"/>
    <cellStyle name="Normal 21 2 2" xfId="293"/>
    <cellStyle name="Normal 21 3" xfId="294"/>
    <cellStyle name="Normal 21_Cálculo" xfId="295"/>
    <cellStyle name="Normal 22" xfId="296"/>
    <cellStyle name="Normal 22 2" xfId="297"/>
    <cellStyle name="Normal 22 3" xfId="298"/>
    <cellStyle name="Normal 23" xfId="299"/>
    <cellStyle name="Normal 23 2" xfId="300"/>
    <cellStyle name="Normal 23 3" xfId="301"/>
    <cellStyle name="Normal 24" xfId="302"/>
    <cellStyle name="Normal 24 2" xfId="303"/>
    <cellStyle name="Normal 24 3" xfId="304"/>
    <cellStyle name="Normal 25" xfId="305"/>
    <cellStyle name="Normal 25 2" xfId="306"/>
    <cellStyle name="Normal 25 3" xfId="307"/>
    <cellStyle name="Normal 26" xfId="308"/>
    <cellStyle name="Normal 26 2" xfId="309"/>
    <cellStyle name="Normal 26 3" xfId="310"/>
    <cellStyle name="Normal 27" xfId="311"/>
    <cellStyle name="Normal 27 2" xfId="312"/>
    <cellStyle name="Normal 27 3" xfId="313"/>
    <cellStyle name="Normal 28" xfId="314"/>
    <cellStyle name="Normal 28 2" xfId="315"/>
    <cellStyle name="Normal 28 3" xfId="316"/>
    <cellStyle name="Normal 29" xfId="317"/>
    <cellStyle name="Normal 29 2" xfId="318"/>
    <cellStyle name="Normal 29 3" xfId="319"/>
    <cellStyle name="Normal 3" xfId="13"/>
    <cellStyle name="Normal 3 2" xfId="88"/>
    <cellStyle name="Normal 3 2 2" xfId="320"/>
    <cellStyle name="Normal 3 2 3" xfId="321"/>
    <cellStyle name="Normal 3 2 3 2" xfId="322"/>
    <cellStyle name="Normal 3 2_Bienes de Uso" xfId="323"/>
    <cellStyle name="Normal 3 3" xfId="89"/>
    <cellStyle name="Normal 3 3 2" xfId="324"/>
    <cellStyle name="Normal 3 4" xfId="325"/>
    <cellStyle name="Normal 3 4 2" xfId="326"/>
    <cellStyle name="Normal 3 5" xfId="327"/>
    <cellStyle name="Normal 3 6" xfId="328"/>
    <cellStyle name="Normal 3_Bs de Uso" xfId="329"/>
    <cellStyle name="Normal 30" xfId="330"/>
    <cellStyle name="Normal 30 2" xfId="331"/>
    <cellStyle name="Normal 30 3" xfId="332"/>
    <cellStyle name="Normal 31" xfId="333"/>
    <cellStyle name="Normal 31 2" xfId="334"/>
    <cellStyle name="Normal 31 3" xfId="335"/>
    <cellStyle name="Normal 32" xfId="336"/>
    <cellStyle name="Normal 32 2" xfId="337"/>
    <cellStyle name="Normal 32 3" xfId="338"/>
    <cellStyle name="Normal 33" xfId="339"/>
    <cellStyle name="Normal 33 2" xfId="340"/>
    <cellStyle name="Normal 33 3" xfId="341"/>
    <cellStyle name="Normal 34" xfId="342"/>
    <cellStyle name="Normal 34 2" xfId="343"/>
    <cellStyle name="Normal 34 3" xfId="344"/>
    <cellStyle name="Normal 35" xfId="345"/>
    <cellStyle name="Normal 35 2" xfId="346"/>
    <cellStyle name="Normal 35 3" xfId="347"/>
    <cellStyle name="Normal 36" xfId="348"/>
    <cellStyle name="Normal 36 2" xfId="349"/>
    <cellStyle name="Normal 36 3" xfId="350"/>
    <cellStyle name="Normal 37" xfId="351"/>
    <cellStyle name="Normal 37 2" xfId="352"/>
    <cellStyle name="Normal 37 3" xfId="353"/>
    <cellStyle name="Normal 38" xfId="354"/>
    <cellStyle name="Normal 38 2" xfId="355"/>
    <cellStyle name="Normal 38 3" xfId="356"/>
    <cellStyle name="Normal 39" xfId="357"/>
    <cellStyle name="Normal 39 2" xfId="358"/>
    <cellStyle name="Normal 39 3" xfId="359"/>
    <cellStyle name="Normal 4" xfId="14"/>
    <cellStyle name="Normal 4 2" xfId="90"/>
    <cellStyle name="Normal 4 2 2" xfId="360"/>
    <cellStyle name="Normal 4 2 3" xfId="361"/>
    <cellStyle name="Normal 4 3" xfId="91"/>
    <cellStyle name="Normal 4 4" xfId="362"/>
    <cellStyle name="Normal 4 5" xfId="363"/>
    <cellStyle name="Normal 4_Bs de Uso" xfId="364"/>
    <cellStyle name="Normal 40" xfId="365"/>
    <cellStyle name="Normal 40 2" xfId="366"/>
    <cellStyle name="Normal 40 3" xfId="367"/>
    <cellStyle name="Normal 41" xfId="368"/>
    <cellStyle name="Normal 41 2" xfId="369"/>
    <cellStyle name="Normal 41 3" xfId="370"/>
    <cellStyle name="Normal 42" xfId="371"/>
    <cellStyle name="Normal 42 2" xfId="372"/>
    <cellStyle name="Normal 42 3" xfId="373"/>
    <cellStyle name="Normal 43" xfId="374"/>
    <cellStyle name="Normal 43 2" xfId="375"/>
    <cellStyle name="Normal 43 3" xfId="376"/>
    <cellStyle name="Normal 44" xfId="377"/>
    <cellStyle name="Normal 44 2" xfId="378"/>
    <cellStyle name="Normal 44 3" xfId="379"/>
    <cellStyle name="Normal 45" xfId="380"/>
    <cellStyle name="Normal 45 2" xfId="381"/>
    <cellStyle name="Normal 45 3" xfId="382"/>
    <cellStyle name="Normal 46" xfId="383"/>
    <cellStyle name="Normal 46 2" xfId="384"/>
    <cellStyle name="Normal 46 3" xfId="385"/>
    <cellStyle name="Normal 47" xfId="386"/>
    <cellStyle name="Normal 47 2" xfId="387"/>
    <cellStyle name="Normal 47 3" xfId="388"/>
    <cellStyle name="Normal 48" xfId="389"/>
    <cellStyle name="Normal 48 2" xfId="390"/>
    <cellStyle name="Normal 48 3" xfId="391"/>
    <cellStyle name="Normal 49" xfId="392"/>
    <cellStyle name="Normal 49 2" xfId="393"/>
    <cellStyle name="Normal 49 3" xfId="394"/>
    <cellStyle name="Normal 5" xfId="19"/>
    <cellStyle name="Normal 5 2" xfId="395"/>
    <cellStyle name="Normal 5 2 2" xfId="396"/>
    <cellStyle name="Normal 5 3" xfId="397"/>
    <cellStyle name="Normal 5 4" xfId="398"/>
    <cellStyle name="Normal 50" xfId="399"/>
    <cellStyle name="Normal 50 2" xfId="400"/>
    <cellStyle name="Normal 50 3" xfId="401"/>
    <cellStyle name="Normal 51" xfId="402"/>
    <cellStyle name="Normal 51 2" xfId="403"/>
    <cellStyle name="Normal 51 3" xfId="404"/>
    <cellStyle name="Normal 52" xfId="405"/>
    <cellStyle name="Normal 52 2" xfId="406"/>
    <cellStyle name="Normal 52 3" xfId="407"/>
    <cellStyle name="Normal 53" xfId="408"/>
    <cellStyle name="Normal 54" xfId="409"/>
    <cellStyle name="Normal 55" xfId="410"/>
    <cellStyle name="Normal 56" xfId="411"/>
    <cellStyle name="Normal 57" xfId="412"/>
    <cellStyle name="Normal 58" xfId="413"/>
    <cellStyle name="Normal 59" xfId="414"/>
    <cellStyle name="Normal 6" xfId="15"/>
    <cellStyle name="Normal 6 2" xfId="415"/>
    <cellStyle name="Normal 6 2 2" xfId="416"/>
    <cellStyle name="Normal 6 3" xfId="417"/>
    <cellStyle name="Normal 6 4" xfId="418"/>
    <cellStyle name="Normal 6_Bs de Uso" xfId="419"/>
    <cellStyle name="Normal 60" xfId="420"/>
    <cellStyle name="Normal 61" xfId="421"/>
    <cellStyle name="Normal 62" xfId="422"/>
    <cellStyle name="Normal 63" xfId="423"/>
    <cellStyle name="Normal 64" xfId="424"/>
    <cellStyle name="Normal 65" xfId="425"/>
    <cellStyle name="Normal 66" xfId="426"/>
    <cellStyle name="Normal 67" xfId="427"/>
    <cellStyle name="Normal 68" xfId="428"/>
    <cellStyle name="Normal 68 2" xfId="429"/>
    <cellStyle name="Normal 68_Cálculo" xfId="430"/>
    <cellStyle name="Normal 69" xfId="431"/>
    <cellStyle name="Normal 69 2" xfId="432"/>
    <cellStyle name="Normal 69_Cálculo" xfId="433"/>
    <cellStyle name="Normal 7" xfId="92"/>
    <cellStyle name="Normal 7 2" xfId="434"/>
    <cellStyle name="Normal 7 2 2" xfId="435"/>
    <cellStyle name="Normal 7 3" xfId="436"/>
    <cellStyle name="Normal 7 4" xfId="437"/>
    <cellStyle name="Normal 70" xfId="438"/>
    <cellStyle name="Normal 70 2" xfId="439"/>
    <cellStyle name="Normal 70_Cálculo" xfId="440"/>
    <cellStyle name="Normal 71" xfId="441"/>
    <cellStyle name="Normal 71 2" xfId="442"/>
    <cellStyle name="Normal 71_Cálculo" xfId="443"/>
    <cellStyle name="Normal 72" xfId="444"/>
    <cellStyle name="Normal 73" xfId="445"/>
    <cellStyle name="Normal 74" xfId="446"/>
    <cellStyle name="Normal 75" xfId="447"/>
    <cellStyle name="Normal 76" xfId="448"/>
    <cellStyle name="Normal 77" xfId="449"/>
    <cellStyle name="Normal 78" xfId="450"/>
    <cellStyle name="Normal 79" xfId="451"/>
    <cellStyle name="Normal 8" xfId="93"/>
    <cellStyle name="Normal 8 2" xfId="452"/>
    <cellStyle name="Normal 8 2 2" xfId="453"/>
    <cellStyle name="Normal 8 3" xfId="454"/>
    <cellStyle name="Normal 8 4" xfId="455"/>
    <cellStyle name="Normal 80" xfId="456"/>
    <cellStyle name="Normal 81" xfId="457"/>
    <cellStyle name="Normal 82" xfId="458"/>
    <cellStyle name="Normal 83" xfId="459"/>
    <cellStyle name="Normal 84" xfId="460"/>
    <cellStyle name="Normal 85" xfId="461"/>
    <cellStyle name="Normal 86" xfId="462"/>
    <cellStyle name="Normal 87" xfId="463"/>
    <cellStyle name="Normal 88" xfId="464"/>
    <cellStyle name="Normal 89" xfId="465"/>
    <cellStyle name="Normal 9" xfId="94"/>
    <cellStyle name="Normal 9 2" xfId="466"/>
    <cellStyle name="Normal 9 2 2" xfId="467"/>
    <cellStyle name="Normal 9 3" xfId="468"/>
    <cellStyle name="Normal 9 4" xfId="469"/>
    <cellStyle name="Normal 90" xfId="470"/>
    <cellStyle name="Normal 91" xfId="471"/>
    <cellStyle name="Normal 92" xfId="472"/>
    <cellStyle name="Normal 93" xfId="473"/>
    <cellStyle name="Normal 94" xfId="474"/>
    <cellStyle name="Normal 95" xfId="475"/>
    <cellStyle name="Normal 96" xfId="476"/>
    <cellStyle name="Normal 97" xfId="477"/>
    <cellStyle name="Normal 98" xfId="478"/>
    <cellStyle name="Normal 99" xfId="479"/>
    <cellStyle name="Note 2" xfId="95"/>
    <cellStyle name="Output 2" xfId="96"/>
    <cellStyle name="Percent 2" xfId="97"/>
    <cellStyle name="Percent 2 2" xfId="682"/>
    <cellStyle name="Percent 2 2 2" xfId="683"/>
    <cellStyle name="Percent 3" xfId="98"/>
    <cellStyle name="Percent 3 2" xfId="99"/>
    <cellStyle name="Porcentaje 2" xfId="16"/>
    <cellStyle name="Porcentaje 2 10" xfId="603"/>
    <cellStyle name="Porcentaje 2 11" xfId="604"/>
    <cellStyle name="Porcentaje 2 12" xfId="605"/>
    <cellStyle name="Porcentaje 2 13" xfId="606"/>
    <cellStyle name="Porcentaje 2 14" xfId="607"/>
    <cellStyle name="Porcentaje 2 15" xfId="608"/>
    <cellStyle name="Porcentaje 2 16" xfId="609"/>
    <cellStyle name="Porcentaje 2 17" xfId="610"/>
    <cellStyle name="Porcentaje 2 18" xfId="611"/>
    <cellStyle name="Porcentaje 2 19" xfId="612"/>
    <cellStyle name="Porcentaje 2 2" xfId="17"/>
    <cellStyle name="Porcentaje 2 2 10" xfId="613"/>
    <cellStyle name="Porcentaje 2 2 11" xfId="614"/>
    <cellStyle name="Porcentaje 2 2 12" xfId="615"/>
    <cellStyle name="Porcentaje 2 2 13" xfId="616"/>
    <cellStyle name="Porcentaje 2 2 14" xfId="617"/>
    <cellStyle name="Porcentaje 2 2 15" xfId="618"/>
    <cellStyle name="Porcentaje 2 2 16" xfId="619"/>
    <cellStyle name="Porcentaje 2 2 17" xfId="620"/>
    <cellStyle name="Porcentaje 2 2 18" xfId="621"/>
    <cellStyle name="Porcentaje 2 2 19" xfId="622"/>
    <cellStyle name="Porcentaje 2 2 2" xfId="100"/>
    <cellStyle name="Porcentaje 2 2 20" xfId="623"/>
    <cellStyle name="Porcentaje 2 2 21" xfId="624"/>
    <cellStyle name="Porcentaje 2 2 22" xfId="625"/>
    <cellStyle name="Porcentaje 2 2 23" xfId="626"/>
    <cellStyle name="Porcentaje 2 2 24" xfId="627"/>
    <cellStyle name="Porcentaje 2 2 25" xfId="628"/>
    <cellStyle name="Porcentaje 2 2 26" xfId="629"/>
    <cellStyle name="Porcentaje 2 2 27" xfId="630"/>
    <cellStyle name="Porcentaje 2 2 3" xfId="480"/>
    <cellStyle name="Porcentaje 2 2 4" xfId="631"/>
    <cellStyle name="Porcentaje 2 2 5" xfId="632"/>
    <cellStyle name="Porcentaje 2 2 6" xfId="633"/>
    <cellStyle name="Porcentaje 2 2 7" xfId="634"/>
    <cellStyle name="Porcentaje 2 2 8" xfId="635"/>
    <cellStyle name="Porcentaje 2 2 9" xfId="636"/>
    <cellStyle name="Porcentaje 2 20" xfId="637"/>
    <cellStyle name="Porcentaje 2 21" xfId="638"/>
    <cellStyle name="Porcentaje 2 22" xfId="639"/>
    <cellStyle name="Porcentaje 2 23" xfId="640"/>
    <cellStyle name="Porcentaje 2 24" xfId="641"/>
    <cellStyle name="Porcentaje 2 25" xfId="642"/>
    <cellStyle name="Porcentaje 2 26" xfId="643"/>
    <cellStyle name="Porcentaje 2 27" xfId="644"/>
    <cellStyle name="Porcentaje 2 28" xfId="645"/>
    <cellStyle name="Porcentaje 2 3" xfId="101"/>
    <cellStyle name="Porcentaje 2 4" xfId="481"/>
    <cellStyle name="Porcentaje 2 5" xfId="646"/>
    <cellStyle name="Porcentaje 2 6" xfId="647"/>
    <cellStyle name="Porcentaje 2 7" xfId="648"/>
    <cellStyle name="Porcentaje 2 8" xfId="649"/>
    <cellStyle name="Porcentaje 2 9" xfId="650"/>
    <cellStyle name="Porcentaje 3" xfId="18"/>
    <cellStyle name="Porcentaje 3 10" xfId="651"/>
    <cellStyle name="Porcentaje 3 11" xfId="652"/>
    <cellStyle name="Porcentaje 3 12" xfId="653"/>
    <cellStyle name="Porcentaje 3 13" xfId="654"/>
    <cellStyle name="Porcentaje 3 14" xfId="655"/>
    <cellStyle name="Porcentaje 3 15" xfId="656"/>
    <cellStyle name="Porcentaje 3 16" xfId="657"/>
    <cellStyle name="Porcentaje 3 17" xfId="658"/>
    <cellStyle name="Porcentaje 3 18" xfId="659"/>
    <cellStyle name="Porcentaje 3 19" xfId="660"/>
    <cellStyle name="Porcentaje 3 2" xfId="102"/>
    <cellStyle name="Porcentaje 3 20" xfId="661"/>
    <cellStyle name="Porcentaje 3 21" xfId="662"/>
    <cellStyle name="Porcentaje 3 22" xfId="663"/>
    <cellStyle name="Porcentaje 3 23" xfId="664"/>
    <cellStyle name="Porcentaje 3 24" xfId="665"/>
    <cellStyle name="Porcentaje 3 25" xfId="666"/>
    <cellStyle name="Porcentaje 3 26" xfId="667"/>
    <cellStyle name="Porcentaje 3 27" xfId="668"/>
    <cellStyle name="Porcentaje 3 3" xfId="482"/>
    <cellStyle name="Porcentaje 3 4" xfId="669"/>
    <cellStyle name="Porcentaje 3 5" xfId="670"/>
    <cellStyle name="Porcentaje 3 6" xfId="671"/>
    <cellStyle name="Porcentaje 3 7" xfId="672"/>
    <cellStyle name="Porcentaje 3 8" xfId="673"/>
    <cellStyle name="Porcentaje 3 9" xfId="674"/>
    <cellStyle name="Porcentaje 4" xfId="103"/>
    <cellStyle name="Porcentual 2" xfId="483"/>
    <cellStyle name="Title 2" xfId="104"/>
    <cellStyle name="Total 2" xfId="105"/>
    <cellStyle name="Warning Text 2" xfId="106"/>
  </cellStyles>
  <dxfs count="20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condense val="0"/>
        <extend val="0"/>
        <color indexed="16"/>
      </font>
      <fill>
        <patternFill patternType="solid">
          <fgColor indexed="47"/>
          <bgColor indexed="45"/>
        </patternFill>
      </fill>
    </dxf>
    <dxf>
      <font>
        <b val="0"/>
        <condense val="0"/>
        <extend val="0"/>
        <color indexed="16"/>
      </font>
      <fill>
        <patternFill patternType="solid">
          <fgColor indexed="47"/>
          <bgColor indexed="45"/>
        </patternFill>
      </fill>
    </dxf>
    <dxf>
      <font>
        <b val="0"/>
        <condense val="0"/>
        <extend val="0"/>
        <color indexed="16"/>
      </font>
      <fill>
        <patternFill patternType="solid">
          <fgColor indexed="47"/>
          <bgColor indexed="45"/>
        </patternFill>
      </fill>
    </dxf>
    <dxf>
      <font>
        <b val="0"/>
        <condense val="0"/>
        <extend val="0"/>
        <color indexed="16"/>
      </font>
      <fill>
        <patternFill patternType="solid">
          <fgColor indexed="47"/>
          <bgColor indexed="45"/>
        </patternFill>
      </fill>
    </dxf>
    <dxf>
      <font>
        <b val="0"/>
        <condense val="0"/>
        <extend val="0"/>
        <color indexed="16"/>
      </font>
      <fill>
        <patternFill patternType="solid">
          <fgColor indexed="47"/>
          <bgColor indexed="45"/>
        </patternFill>
      </fill>
    </dxf>
    <dxf>
      <font>
        <b val="0"/>
        <condense val="0"/>
        <extend val="0"/>
        <color indexed="16"/>
      </font>
      <fill>
        <patternFill patternType="solid">
          <fgColor indexed="47"/>
          <bgColor indexed="4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externalLink" Target="externalLinks/externalLink26.xml"/><Relationship Id="rId68" Type="http://schemas.openxmlformats.org/officeDocument/2006/relationships/externalLink" Target="externalLinks/externalLink31.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3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66" Type="http://schemas.openxmlformats.org/officeDocument/2006/relationships/externalLink" Target="externalLinks/externalLink29.xml"/><Relationship Id="rId74" Type="http://schemas.openxmlformats.org/officeDocument/2006/relationships/externalLink" Target="externalLinks/externalLink37.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73" Type="http://schemas.openxmlformats.org/officeDocument/2006/relationships/externalLink" Target="externalLinks/externalLink36.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 Id="rId67"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opia%20de%20FormularioE-Version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PALDO%20NALDI/AAA%20BALANCES/BALANCES%202021/IAMC/3567%20controlado%20ld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PALDO%20NALDI/AAA%20BALANCES/BALANCES%202021/IAMC/4315%20controlado%20ld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PALDO%20NALDI/AAA%20BALANCES/BALANCES%202021/IAMC/4810%20controlado%20ld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PALDO%20NALDI/AAA%20BALANCES/BALANCES%202021/IAMC/5012%20controlado%20nb.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PALDO%20NALDI/AAA%20BALANCES/BALANCES%202021/IAMC/5163%20controlado%20nb.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ContaApps/Ciocca/SINADI%20y%20Otros%20Balance%2009-2021/Armado%20del%20E.S.P.202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PALDO%20NALDI/AAA%20BALANCES/BALANCES%202021/IAMC/5315%20controlado%20n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PALDO%20NALDI/AAA%20BALANCES/BALANCES%202021/IAMC/5517%20controlado%20nb.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PALDO%20NALDI/AAA%20BALANCES/BALANCES%202021/IAMC/5810%20controlado%20nb.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PALDO%20NALDI/AAA%20BALANCES/BALANCES%202021/IAMC/6012%20controlado%20nb.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Copia%20de%20FormularioE-Version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PALDO%20NALDI/AAA%20BALANCES/BALANCES%202021/IAMC/6062%20controlado%20nb.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PALDO%20NALDI/AAA%20BALANCES/BALANCES%202021/IAMC/6416%20controlado%20nb.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PALDO%20NALDI/AAA%20BALANCES/BALANCES%202021/IAMC/6517%20corregido%20controlado%20nb.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PALDO%20NALDI/AAA%20BALANCES/BALANCES%202021/IAMC/6618%20controlado%20nb.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PALDO%20NALDI/AAA%20BALANCES/BALANCES%202021/IAMC/6769%20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PALDO%20NALDI/AAA%20BALANCES/BALANCES%202021/IAMC/6860%20controlado%20nb.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PALDO%20NALDI/AAA%20BALANCES/BALANCES%202021/IAMC/6985%20controlado%20ldr.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PALDO%20NALDI/AAA%20BALANCES/BALANCES%202021/IAMC/7062%20controlado%20ldr.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PALDO%20NALDI/AAA%20BALANCES/BALANCES%202021/IAMC/7214%20FINAL%20controlado%20ldr.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PALDO%20NALDI/AAA%20BALANCES/BALANCES%202021/IAMC/7264%20nuev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ESPALDO%20NALDI/AAA%20BALANCES/BALANCES%202021/IAMC/0062%20controlado%20nb.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PALDO%20NALDI/AAA%20BALANCES/BALANCES%202021/IAMC/7466%20controlado%20ldr.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PALDO%20NALDI/AAA%20BALANCES/BALANCES%202021/IAMC/7553%20controlado%20ldr.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PALDO%20NALDI/AAA%20BALANCES/BALANCES%202021/IAMC/7618%20NUEVO%20controlado%20ldr.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PALDO%20NALDI/AAA%20BALANCES/BALANCES%202021/IAMC/7719%20nuevo%20corregido.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PALDO%20NALDI/AAA%20BALANCES/BALANCES%202021/IAMC/7810%20controlado%20ld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PALDO%20NALDI/AAA%20BALANCES/BALANCES%202021/IAMC/8012%20controlado%20ldr.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PALDO%20NALDI/AAA%20BALANCES/BALANCES%202021/IAMC/8163%20controlado%20ldr.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Base%20de%20datos%20-%20Econom&#237;a%20de%20la%20Salud\BALANCES%202021\IAMC\8264%20nuevo%20controlado%20ldr.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PALDO%20NALDI/AAA%20BALANCES/BALANCES%202021/IAMC/8264%20controlado%20ld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RESPALDO%20NALDI/AAA%20BALANCES/BALANCES%202021/IAMC/0264%20controlado%20nb%20%20error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PALDO%20NALDI/AAA%20BALANCES/BALANCES%202021/IAMC/0769%20controlado%20nb.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PALDO%20NALDI/AAA%20BALANCES/BALANCES%202021/IAMC/1062%20controlado%20nb.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PALDO%20NALDI/AAA%20BALANCES/BALANCES%202021/IAMC/1163%20controlado%20nb.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PALDO%20NALDI/AAA%20BALANCES/BALANCES%202021/IAMC/1210%20controlado%20ldr.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PALDO%20NALDI/AAA%20BALANCES/BALANCES%202021/IAMC/2315%20controlado%20ld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mprobaciones"/>
      <sheetName val="InformacionGeneral"/>
      <sheetName val="NotaActivosPasivos"/>
      <sheetName val="EstadoSituacionFinanciera"/>
      <sheetName val="ERFuncion"/>
      <sheetName val="EstadoResultadosORI"/>
      <sheetName val="EstadoDeFlujos"/>
      <sheetName val="EstadoCambiosPatrimonio"/>
      <sheetName val="PropiedadPlantaEquipo"/>
      <sheetName val="ControlantesYControladas"/>
    </sheetNames>
    <sheetDataSet>
      <sheetData sheetId="0"/>
      <sheetData sheetId="1"/>
      <sheetData sheetId="2" refreshError="1">
        <row r="8">
          <cell r="L8" t="e">
            <v>#N/A</v>
          </cell>
        </row>
        <row r="9">
          <cell r="L9" t="e">
            <v>#N/A</v>
          </cell>
        </row>
        <row r="11">
          <cell r="L11" t="e">
            <v>#N/A</v>
          </cell>
        </row>
        <row r="12">
          <cell r="L12" t="e">
            <v>#N/A</v>
          </cell>
        </row>
      </sheetData>
      <sheetData sheetId="3"/>
      <sheetData sheetId="4"/>
      <sheetData sheetId="5"/>
      <sheetData sheetId="6"/>
      <sheetData sheetId="7"/>
      <sheetData sheetId="8"/>
      <sheetData sheetId="9"/>
      <sheetData sheetId="1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7">
          <cell r="C7">
            <v>44469</v>
          </cell>
        </row>
      </sheetData>
      <sheetData sheetId="2"/>
      <sheetData sheetId="3"/>
      <sheetData sheetId="4">
        <row r="70">
          <cell r="E70">
            <v>0</v>
          </cell>
          <cell r="F7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SMI</v>
          </cell>
        </row>
        <row r="4">
          <cell r="C4" t="str">
            <v>Montevideo</v>
          </cell>
        </row>
        <row r="7">
          <cell r="C7">
            <v>44469</v>
          </cell>
        </row>
      </sheetData>
      <sheetData sheetId="2"/>
      <sheetData sheetId="3"/>
      <sheetData sheetId="4">
        <row r="70">
          <cell r="E70">
            <v>1471945432</v>
          </cell>
          <cell r="F70">
            <v>14836272</v>
          </cell>
        </row>
      </sheetData>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 xml:space="preserve">UNIVERSAL </v>
          </cell>
        </row>
        <row r="4">
          <cell r="C4" t="str">
            <v>Montevideo</v>
          </cell>
        </row>
        <row r="7">
          <cell r="C7">
            <v>44469</v>
          </cell>
        </row>
      </sheetData>
      <sheetData sheetId="2"/>
      <sheetData sheetId="3"/>
      <sheetData sheetId="4">
        <row r="70">
          <cell r="E70">
            <v>958864632.39999998</v>
          </cell>
          <cell r="F70">
            <v>2575109</v>
          </cell>
        </row>
      </sheetData>
      <sheetData sheetId="5"/>
      <sheetData sheetId="6"/>
      <sheetData sheetId="7"/>
      <sheetData sheetId="8"/>
      <sheetData sheetId="9"/>
      <sheetData sheetId="10"/>
      <sheetData sheetId="11"/>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GREMEDA - IAMPP</v>
          </cell>
        </row>
        <row r="4">
          <cell r="C4" t="str">
            <v>Artigas</v>
          </cell>
        </row>
        <row r="7">
          <cell r="C7">
            <v>44469</v>
          </cell>
        </row>
      </sheetData>
      <sheetData sheetId="2"/>
      <sheetData sheetId="3"/>
      <sheetData sheetId="4">
        <row r="70">
          <cell r="E70">
            <v>461279860</v>
          </cell>
          <cell r="F70">
            <v>9689129</v>
          </cell>
        </row>
      </sheetData>
      <sheetData sheetId="5"/>
      <sheetData sheetId="6"/>
      <sheetData sheetId="7"/>
      <sheetData sheetId="8"/>
      <sheetData sheetId="9"/>
      <sheetData sheetId="10"/>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refreshError="1"/>
      <sheetData sheetId="1">
        <row r="3">
          <cell r="C3" t="str">
            <v>CAAMEPA - IAMPP</v>
          </cell>
        </row>
        <row r="4">
          <cell r="C4" t="str">
            <v>Canelones</v>
          </cell>
        </row>
        <row r="7">
          <cell r="C7">
            <v>44469</v>
          </cell>
        </row>
      </sheetData>
      <sheetData sheetId="2">
        <row r="6">
          <cell r="D6">
            <v>2021</v>
          </cell>
        </row>
      </sheetData>
      <sheetData sheetId="3" refreshError="1"/>
      <sheetData sheetId="4" refreshError="1">
        <row r="7">
          <cell r="F7">
            <v>6590137</v>
          </cell>
        </row>
        <row r="70">
          <cell r="E70">
            <v>106371759</v>
          </cell>
          <cell r="F70">
            <v>9383002</v>
          </cell>
        </row>
      </sheetData>
      <sheetData sheetId="5" refreshError="1"/>
      <sheetData sheetId="6" refreshError="1"/>
      <sheetData sheetId="7" refreshError="1"/>
      <sheetData sheetId="8" refreshError="1"/>
      <sheetData sheetId="9">
        <row r="6">
          <cell r="D6">
            <v>5988464</v>
          </cell>
        </row>
      </sheetData>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Balancete"/>
      <sheetName val="ESP"/>
      <sheetName val="Balancete SINADI"/>
      <sheetName val="Saldos SA - Cocemi"/>
      <sheetName val="M.Extranjera"/>
    </sheetNames>
    <sheetDataSet>
      <sheetData sheetId="0" refreshError="1"/>
      <sheetData sheetId="1" refreshError="1"/>
      <sheetData sheetId="2" refreshError="1"/>
      <sheetData sheetId="3" refreshError="1">
        <row r="2">
          <cell r="H2">
            <v>169596</v>
          </cell>
        </row>
        <row r="471">
          <cell r="H471">
            <v>0</v>
          </cell>
        </row>
        <row r="3817">
          <cell r="H3817">
            <v>0</v>
          </cell>
        </row>
        <row r="3818">
          <cell r="H3818">
            <v>0</v>
          </cell>
        </row>
        <row r="3819">
          <cell r="H3819">
            <v>0</v>
          </cell>
        </row>
        <row r="3820">
          <cell r="H3820">
            <v>0</v>
          </cell>
        </row>
        <row r="3821">
          <cell r="H3821">
            <v>0</v>
          </cell>
        </row>
        <row r="3822">
          <cell r="H3822">
            <v>0</v>
          </cell>
        </row>
      </sheetData>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CRAMI - IAMPP</v>
          </cell>
        </row>
        <row r="4">
          <cell r="C4" t="str">
            <v>Canelones</v>
          </cell>
        </row>
        <row r="7">
          <cell r="C7">
            <v>44469</v>
          </cell>
        </row>
      </sheetData>
      <sheetData sheetId="2"/>
      <sheetData sheetId="3"/>
      <sheetData sheetId="4">
        <row r="70">
          <cell r="E70">
            <v>72433135</v>
          </cell>
          <cell r="F70">
            <v>0</v>
          </cell>
        </row>
      </sheetData>
      <sheetData sheetId="5"/>
      <sheetData sheetId="6"/>
      <sheetData sheetId="7"/>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COMECA - IAMPP</v>
          </cell>
        </row>
        <row r="4">
          <cell r="C4" t="str">
            <v>Canelones</v>
          </cell>
        </row>
        <row r="7">
          <cell r="C7">
            <v>44469</v>
          </cell>
        </row>
      </sheetData>
      <sheetData sheetId="2"/>
      <sheetData sheetId="3"/>
      <sheetData sheetId="4">
        <row r="70">
          <cell r="E70">
            <v>0</v>
          </cell>
          <cell r="F70">
            <v>1761937859</v>
          </cell>
        </row>
      </sheetData>
      <sheetData sheetId="5"/>
      <sheetData sheetId="6"/>
      <sheetData sheetId="7"/>
      <sheetData sheetId="8"/>
      <sheetData sheetId="9"/>
      <sheetData sheetId="10"/>
      <sheetData sheetId="11"/>
      <sheetData sheetId="12"/>
      <sheetData sheetId="1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CAMCEL - IAMPP</v>
          </cell>
        </row>
        <row r="4">
          <cell r="C4" t="str">
            <v>Cerro Largo</v>
          </cell>
        </row>
        <row r="7">
          <cell r="C7">
            <v>44469</v>
          </cell>
        </row>
      </sheetData>
      <sheetData sheetId="2"/>
      <sheetData sheetId="3"/>
      <sheetData sheetId="4">
        <row r="57">
          <cell r="E57">
            <v>5134097</v>
          </cell>
        </row>
        <row r="70">
          <cell r="E70">
            <v>391865242</v>
          </cell>
          <cell r="F70">
            <v>13425836</v>
          </cell>
        </row>
      </sheetData>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CAMEC - IAMPP</v>
          </cell>
        </row>
        <row r="4">
          <cell r="C4" t="str">
            <v>Colonia</v>
          </cell>
        </row>
        <row r="7">
          <cell r="C7">
            <v>44469</v>
          </cell>
        </row>
      </sheetData>
      <sheetData sheetId="2"/>
      <sheetData sheetId="3"/>
      <sheetData sheetId="4">
        <row r="70">
          <cell r="E70">
            <v>943984432</v>
          </cell>
          <cell r="F70">
            <v>277398125</v>
          </cell>
        </row>
      </sheetData>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Comprobaciones"/>
      <sheetName val="InformacionGeneral"/>
      <sheetName val="NotaActivosPasivos"/>
      <sheetName val="EstadoSituacionFinanciera"/>
      <sheetName val="ERFuncion"/>
      <sheetName val="EstadoResultadosORI"/>
      <sheetName val="EstadoDeFlujos"/>
      <sheetName val="EstadoCambiosPatrimonio"/>
      <sheetName val="PropiedadPlantaEquipo"/>
      <sheetName val="ControlantesYControladas"/>
    </sheetNames>
    <sheetDataSet>
      <sheetData sheetId="0"/>
      <sheetData sheetId="1"/>
      <sheetData sheetId="2" refreshError="1">
        <row r="8">
          <cell r="L8" t="e">
            <v>#N/A</v>
          </cell>
        </row>
        <row r="9">
          <cell r="L9" t="e">
            <v>#N/A</v>
          </cell>
        </row>
        <row r="11">
          <cell r="L11" t="e">
            <v>#N/A</v>
          </cell>
        </row>
        <row r="12">
          <cell r="L12" t="e">
            <v>#N/A</v>
          </cell>
        </row>
      </sheetData>
      <sheetData sheetId="3"/>
      <sheetData sheetId="4"/>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sheetData sheetId="2"/>
      <sheetData sheetId="3"/>
      <sheetData sheetId="4">
        <row r="70">
          <cell r="E70">
            <v>318700653</v>
          </cell>
          <cell r="F70">
            <v>51107626</v>
          </cell>
        </row>
      </sheetData>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CAMEDUR - IAMPP</v>
          </cell>
        </row>
        <row r="4">
          <cell r="C4" t="str">
            <v>Durazno</v>
          </cell>
        </row>
        <row r="7">
          <cell r="C7">
            <v>44469</v>
          </cell>
        </row>
      </sheetData>
      <sheetData sheetId="2"/>
      <sheetData sheetId="3"/>
      <sheetData sheetId="4">
        <row r="70">
          <cell r="E70">
            <v>430140291</v>
          </cell>
          <cell r="F70">
            <v>8996846</v>
          </cell>
        </row>
      </sheetData>
      <sheetData sheetId="5"/>
      <sheetData sheetId="6"/>
      <sheetData sheetId="7"/>
      <sheetData sheetId="8"/>
      <sheetData sheetId="9"/>
      <sheetData sheetId="10"/>
      <sheetData sheetId="11"/>
      <sheetData sheetId="12"/>
      <sheetData sheetId="1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COMEFLO - IAMPP</v>
          </cell>
        </row>
        <row r="4">
          <cell r="C4" t="str">
            <v>Flores</v>
          </cell>
        </row>
        <row r="7">
          <cell r="C7">
            <v>44469</v>
          </cell>
        </row>
      </sheetData>
      <sheetData sheetId="2"/>
      <sheetData sheetId="3"/>
      <sheetData sheetId="4">
        <row r="70">
          <cell r="E70">
            <v>216055980</v>
          </cell>
          <cell r="F70">
            <v>107642845</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COMEF - IAMPP</v>
          </cell>
        </row>
        <row r="4">
          <cell r="C4" t="str">
            <v>Florida</v>
          </cell>
        </row>
        <row r="7">
          <cell r="C7">
            <v>44469</v>
          </cell>
        </row>
      </sheetData>
      <sheetData sheetId="2"/>
      <sheetData sheetId="3"/>
      <sheetData sheetId="4">
        <row r="70">
          <cell r="E70">
            <v>427986194</v>
          </cell>
          <cell r="F70">
            <v>88611941</v>
          </cell>
        </row>
      </sheetData>
      <sheetData sheetId="5"/>
      <sheetData sheetId="6"/>
      <sheetData sheetId="7"/>
      <sheetData sheetId="8"/>
      <sheetData sheetId="9"/>
      <sheetData sheetId="10"/>
      <sheetData sheetId="11"/>
      <sheetData sheetId="12"/>
      <sheetData sheetId="1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refreshError="1"/>
      <sheetData sheetId="1" refreshError="1">
        <row r="3">
          <cell r="C3" t="str">
            <v>CAMDEL - IAMPP</v>
          </cell>
        </row>
        <row r="4">
          <cell r="C4" t="str">
            <v>Lavalleja</v>
          </cell>
        </row>
        <row r="7">
          <cell r="C7">
            <v>44469</v>
          </cell>
        </row>
      </sheetData>
      <sheetData sheetId="2" refreshError="1"/>
      <sheetData sheetId="3" refreshError="1"/>
      <sheetData sheetId="4" refreshError="1">
        <row r="62">
          <cell r="F62">
            <v>0</v>
          </cell>
        </row>
        <row r="70">
          <cell r="E70">
            <v>475418092</v>
          </cell>
          <cell r="F70">
            <v>32380634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AMDM - IAMPP</v>
          </cell>
        </row>
        <row r="4">
          <cell r="C4" t="str">
            <v>Maldonado</v>
          </cell>
        </row>
        <row r="7">
          <cell r="C7">
            <v>44469</v>
          </cell>
        </row>
      </sheetData>
      <sheetData sheetId="2"/>
      <sheetData sheetId="3"/>
      <sheetData sheetId="4">
        <row r="70">
          <cell r="E70">
            <v>1718573794</v>
          </cell>
          <cell r="F70">
            <v>26093550</v>
          </cell>
        </row>
      </sheetData>
      <sheetData sheetId="5"/>
      <sheetData sheetId="6"/>
      <sheetData sheetId="7"/>
      <sheetData sheetId="8"/>
      <sheetData sheetId="9"/>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CRAME - IAMPP</v>
          </cell>
        </row>
        <row r="4">
          <cell r="C4" t="str">
            <v>Maldonado</v>
          </cell>
        </row>
        <row r="7">
          <cell r="C7">
            <v>44469</v>
          </cell>
        </row>
      </sheetData>
      <sheetData sheetId="2"/>
      <sheetData sheetId="3"/>
      <sheetData sheetId="4">
        <row r="70">
          <cell r="E70">
            <v>60809204</v>
          </cell>
          <cell r="F70">
            <v>13113600</v>
          </cell>
        </row>
      </sheetData>
      <sheetData sheetId="5"/>
      <sheetData sheetId="6"/>
      <sheetData sheetId="7"/>
      <sheetData sheetId="8"/>
      <sheetData sheetId="9"/>
      <sheetData sheetId="10"/>
      <sheetData sheetId="11"/>
      <sheetData sheetId="12"/>
      <sheetData sheetId="1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COMEPA - IAMPP</v>
          </cell>
        </row>
        <row r="4">
          <cell r="C4" t="str">
            <v>Paysandu</v>
          </cell>
        </row>
        <row r="7">
          <cell r="C7">
            <v>44469</v>
          </cell>
        </row>
      </sheetData>
      <sheetData sheetId="2"/>
      <sheetData sheetId="3"/>
      <sheetData sheetId="4">
        <row r="70">
          <cell r="E70">
            <v>83016447</v>
          </cell>
          <cell r="F70">
            <v>307101255</v>
          </cell>
        </row>
      </sheetData>
      <sheetData sheetId="5"/>
      <sheetData sheetId="6"/>
      <sheetData sheetId="7">
        <row r="241">
          <cell r="E241">
            <v>0</v>
          </cell>
        </row>
      </sheetData>
      <sheetData sheetId="8"/>
      <sheetData sheetId="9"/>
      <sheetData sheetId="10"/>
      <sheetData sheetId="11"/>
      <sheetData sheetId="12"/>
      <sheetData sheetId="13"/>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AMEDRIN - IAMPP</v>
          </cell>
        </row>
        <row r="4">
          <cell r="C4" t="str">
            <v>Rio Negro</v>
          </cell>
        </row>
        <row r="7">
          <cell r="C7">
            <v>44469</v>
          </cell>
        </row>
      </sheetData>
      <sheetData sheetId="2"/>
      <sheetData sheetId="3"/>
      <sheetData sheetId="4">
        <row r="70">
          <cell r="E70">
            <v>130473711</v>
          </cell>
          <cell r="F70">
            <v>25515263</v>
          </cell>
        </row>
      </sheetData>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CAMY</v>
          </cell>
        </row>
        <row r="4">
          <cell r="C4" t="str">
            <v>Rio Negro</v>
          </cell>
        </row>
        <row r="7">
          <cell r="C7">
            <v>44469</v>
          </cell>
        </row>
      </sheetData>
      <sheetData sheetId="2">
        <row r="6">
          <cell r="D6">
            <v>2021</v>
          </cell>
        </row>
      </sheetData>
      <sheetData sheetId="3"/>
      <sheetData sheetId="4">
        <row r="70">
          <cell r="E70">
            <v>118407607</v>
          </cell>
          <cell r="F70">
            <v>23376896</v>
          </cell>
        </row>
      </sheetData>
      <sheetData sheetId="5"/>
      <sheetData sheetId="6"/>
      <sheetData sheetId="7">
        <row r="134">
          <cell r="E134">
            <v>0</v>
          </cell>
        </row>
      </sheetData>
      <sheetData sheetId="8"/>
      <sheetData sheetId="9">
        <row r="6">
          <cell r="D6">
            <v>3437156</v>
          </cell>
        </row>
      </sheetData>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ASESP</v>
          </cell>
        </row>
        <row r="4">
          <cell r="C4" t="str">
            <v>Montevideo</v>
          </cell>
        </row>
        <row r="7">
          <cell r="C7">
            <v>44469</v>
          </cell>
        </row>
      </sheetData>
      <sheetData sheetId="2"/>
      <sheetData sheetId="3"/>
      <sheetData sheetId="4">
        <row r="70">
          <cell r="E70">
            <v>3071237452</v>
          </cell>
          <cell r="F70">
            <v>591490999</v>
          </cell>
        </row>
      </sheetData>
      <sheetData sheetId="5"/>
      <sheetData sheetId="6"/>
      <sheetData sheetId="7"/>
      <sheetData sheetId="8"/>
      <sheetData sheetId="9"/>
      <sheetData sheetId="10"/>
      <sheetData sheetId="11"/>
      <sheetData sheetId="12"/>
      <sheetData sheetId="1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CASMER - IAMPP</v>
          </cell>
        </row>
        <row r="4">
          <cell r="C4" t="str">
            <v>Rivera</v>
          </cell>
        </row>
        <row r="7">
          <cell r="C7">
            <v>44469</v>
          </cell>
        </row>
      </sheetData>
      <sheetData sheetId="2"/>
      <sheetData sheetId="3"/>
      <sheetData sheetId="4">
        <row r="70">
          <cell r="E70">
            <v>291840634</v>
          </cell>
          <cell r="F70">
            <v>140305451</v>
          </cell>
        </row>
      </sheetData>
      <sheetData sheetId="5"/>
      <sheetData sheetId="6"/>
      <sheetData sheetId="7"/>
      <sheetData sheetId="8"/>
      <sheetData sheetId="9"/>
      <sheetData sheetId="10"/>
      <sheetData sheetId="11"/>
      <sheetData sheetId="12"/>
      <sheetData sheetId="13"/>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COMERI - IAMPP</v>
          </cell>
        </row>
        <row r="4">
          <cell r="C4" t="str">
            <v>Rivera</v>
          </cell>
        </row>
        <row r="7">
          <cell r="C7">
            <v>44469</v>
          </cell>
        </row>
      </sheetData>
      <sheetData sheetId="2"/>
      <sheetData sheetId="3"/>
      <sheetData sheetId="4">
        <row r="70">
          <cell r="E70">
            <v>-11711123</v>
          </cell>
          <cell r="F70">
            <v>13822683</v>
          </cell>
        </row>
      </sheetData>
      <sheetData sheetId="5"/>
      <sheetData sheetId="6"/>
      <sheetData sheetId="7"/>
      <sheetData sheetId="8"/>
      <sheetData sheetId="9"/>
      <sheetData sheetId="10"/>
      <sheetData sheetId="11"/>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COMERO - IAMPP</v>
          </cell>
        </row>
        <row r="4">
          <cell r="C4" t="str">
            <v>Rocha</v>
          </cell>
        </row>
        <row r="7">
          <cell r="C7">
            <v>44469</v>
          </cell>
        </row>
      </sheetData>
      <sheetData sheetId="2"/>
      <sheetData sheetId="3"/>
      <sheetData sheetId="4">
        <row r="70">
          <cell r="E70">
            <v>624125543.9414444</v>
          </cell>
          <cell r="F70">
            <v>26614750</v>
          </cell>
        </row>
      </sheetData>
      <sheetData sheetId="5"/>
      <sheetData sheetId="6"/>
      <sheetData sheetId="7"/>
      <sheetData sheetId="8"/>
      <sheetData sheetId="9"/>
      <sheetData sheetId="10"/>
      <sheetData sheetId="11"/>
      <sheetData sheetId="12"/>
      <sheetData sheetId="13"/>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SOC. MED. QUIR. SALTO - IAMPP</v>
          </cell>
        </row>
        <row r="4">
          <cell r="C4" t="str">
            <v>Salto</v>
          </cell>
        </row>
        <row r="7">
          <cell r="C7">
            <v>44469</v>
          </cell>
        </row>
      </sheetData>
      <sheetData sheetId="2"/>
      <sheetData sheetId="3"/>
      <sheetData sheetId="4">
        <row r="70">
          <cell r="E70">
            <v>618320055</v>
          </cell>
          <cell r="F70">
            <v>45673643</v>
          </cell>
        </row>
      </sheetData>
      <sheetData sheetId="5"/>
      <sheetData sheetId="6"/>
      <sheetData sheetId="7"/>
      <sheetData sheetId="8"/>
      <sheetData sheetId="9"/>
      <sheetData sheetId="10"/>
      <sheetData sheetId="11"/>
      <sheetData sheetId="12"/>
      <sheetData sheetId="1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ASOC. MED. SAN JOSE - IAMPP</v>
          </cell>
        </row>
        <row r="4">
          <cell r="C4" t="str">
            <v>San Jose</v>
          </cell>
        </row>
        <row r="7">
          <cell r="C7">
            <v>44469</v>
          </cell>
        </row>
      </sheetData>
      <sheetData sheetId="2"/>
      <sheetData sheetId="3"/>
      <sheetData sheetId="4">
        <row r="70">
          <cell r="E70">
            <v>832693588.57000017</v>
          </cell>
          <cell r="F70">
            <v>10152812.155999999</v>
          </cell>
        </row>
      </sheetData>
      <sheetData sheetId="5"/>
      <sheetData sheetId="6"/>
      <sheetData sheetId="7"/>
      <sheetData sheetId="8"/>
      <sheetData sheetId="9"/>
      <sheetData sheetId="10"/>
      <sheetData sheetId="11"/>
      <sheetData sheetId="12"/>
      <sheetData sheetId="1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CAMS - IAMPP</v>
          </cell>
        </row>
        <row r="4">
          <cell r="C4" t="str">
            <v>Soriano</v>
          </cell>
        </row>
        <row r="7">
          <cell r="C7">
            <v>44469</v>
          </cell>
        </row>
      </sheetData>
      <sheetData sheetId="2"/>
      <sheetData sheetId="3"/>
      <sheetData sheetId="4">
        <row r="70">
          <cell r="E70">
            <v>625527303</v>
          </cell>
          <cell r="F70">
            <v>96359635</v>
          </cell>
        </row>
      </sheetData>
      <sheetData sheetId="5"/>
      <sheetData sheetId="6"/>
      <sheetData sheetId="7"/>
      <sheetData sheetId="8"/>
      <sheetData sheetId="9"/>
      <sheetData sheetId="10"/>
      <sheetData sheetId="11"/>
      <sheetData sheetId="12"/>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COMTA - IAMPP</v>
          </cell>
        </row>
        <row r="4">
          <cell r="C4" t="str">
            <v>Tacuarembo</v>
          </cell>
        </row>
        <row r="7">
          <cell r="C7">
            <v>44469</v>
          </cell>
        </row>
      </sheetData>
      <sheetData sheetId="2"/>
      <sheetData sheetId="3"/>
      <sheetData sheetId="4">
        <row r="70">
          <cell r="E70">
            <v>323260011</v>
          </cell>
          <cell r="F70">
            <v>13980444</v>
          </cell>
        </row>
      </sheetData>
      <sheetData sheetId="5"/>
      <sheetData sheetId="6"/>
      <sheetData sheetId="7"/>
      <sheetData sheetId="8"/>
      <sheetData sheetId="9"/>
      <sheetData sheetId="10"/>
      <sheetData sheetId="11"/>
      <sheetData sheetId="12"/>
      <sheetData sheetId="13"/>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IAC</v>
          </cell>
        </row>
        <row r="4">
          <cell r="C4" t="str">
            <v>Treinta y Tres</v>
          </cell>
        </row>
        <row r="7">
          <cell r="C7">
            <v>44469</v>
          </cell>
        </row>
      </sheetData>
      <sheetData sheetId="2">
        <row r="6">
          <cell r="D6">
            <v>2021</v>
          </cell>
        </row>
      </sheetData>
      <sheetData sheetId="3">
        <row r="172">
          <cell r="H172">
            <v>7083422</v>
          </cell>
        </row>
      </sheetData>
      <sheetData sheetId="4">
        <row r="62">
          <cell r="F62">
            <v>0</v>
          </cell>
        </row>
        <row r="70">
          <cell r="E70">
            <v>366643496</v>
          </cell>
          <cell r="F70">
            <v>16413440</v>
          </cell>
        </row>
      </sheetData>
      <sheetData sheetId="5"/>
      <sheetData sheetId="6">
        <row r="48">
          <cell r="E48">
            <v>87716565.159759998</v>
          </cell>
        </row>
      </sheetData>
      <sheetData sheetId="7">
        <row r="35">
          <cell r="E35">
            <v>22895756</v>
          </cell>
        </row>
      </sheetData>
      <sheetData sheetId="8">
        <row r="13">
          <cell r="F13">
            <v>22000165</v>
          </cell>
        </row>
      </sheetData>
      <sheetData sheetId="9">
        <row r="6">
          <cell r="D6">
            <v>5258062</v>
          </cell>
        </row>
      </sheetData>
      <sheetData sheetId="10"/>
      <sheetData sheetId="11"/>
      <sheetData sheetId="12"/>
      <sheetData sheetId="13"/>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7">
          <cell r="C7">
            <v>44469</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refreshError="1"/>
      <sheetData sheetId="1">
        <row r="3">
          <cell r="C3" t="str">
            <v>MHE</v>
          </cell>
        </row>
        <row r="4">
          <cell r="C4" t="str">
            <v>Montevideo</v>
          </cell>
        </row>
        <row r="7">
          <cell r="C7">
            <v>44469</v>
          </cell>
        </row>
      </sheetData>
      <sheetData sheetId="2"/>
      <sheetData sheetId="3">
        <row r="172">
          <cell r="H172">
            <v>-75814693.340000153</v>
          </cell>
        </row>
      </sheetData>
      <sheetData sheetId="4">
        <row r="62">
          <cell r="F62">
            <v>0</v>
          </cell>
        </row>
        <row r="70">
          <cell r="E70">
            <v>314301398</v>
          </cell>
          <cell r="F70">
            <v>17505871</v>
          </cell>
        </row>
      </sheetData>
      <sheetData sheetId="5" refreshError="1"/>
      <sheetData sheetId="6">
        <row r="48">
          <cell r="E48">
            <v>43236652.240000002</v>
          </cell>
        </row>
      </sheetData>
      <sheetData sheetId="7">
        <row r="35">
          <cell r="E35">
            <v>177609430</v>
          </cell>
        </row>
      </sheetData>
      <sheetData sheetId="8">
        <row r="13">
          <cell r="B13">
            <v>185900427</v>
          </cell>
        </row>
      </sheetData>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CASMU IAMPP</v>
          </cell>
        </row>
        <row r="4">
          <cell r="C4" t="str">
            <v xml:space="preserve">Montevideo </v>
          </cell>
        </row>
        <row r="7">
          <cell r="C7">
            <v>44469</v>
          </cell>
        </row>
      </sheetData>
      <sheetData sheetId="2"/>
      <sheetData sheetId="3"/>
      <sheetData sheetId="4">
        <row r="70">
          <cell r="E70">
            <v>1023277593</v>
          </cell>
          <cell r="F70">
            <v>50308240</v>
          </cell>
        </row>
      </sheetData>
      <sheetData sheetId="5"/>
      <sheetData sheetId="6"/>
      <sheetData sheetId="7"/>
      <sheetData sheetId="8"/>
      <sheetData sheetId="9"/>
      <sheetData sheetId="10"/>
      <sheetData sheetId="11"/>
      <sheetData sheetId="12"/>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CCOU</v>
          </cell>
        </row>
        <row r="4">
          <cell r="C4" t="str">
            <v>Montevideo</v>
          </cell>
        </row>
        <row r="7">
          <cell r="C7">
            <v>44469</v>
          </cell>
        </row>
      </sheetData>
      <sheetData sheetId="2"/>
      <sheetData sheetId="3"/>
      <sheetData sheetId="4">
        <row r="70">
          <cell r="E70">
            <v>838169553</v>
          </cell>
          <cell r="F70">
            <v>9423320</v>
          </cell>
        </row>
      </sheetData>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CUDAM</v>
          </cell>
        </row>
        <row r="4">
          <cell r="C4" t="str">
            <v>Montevideo</v>
          </cell>
        </row>
        <row r="7">
          <cell r="C7">
            <v>44469</v>
          </cell>
        </row>
      </sheetData>
      <sheetData sheetId="2"/>
      <sheetData sheetId="3"/>
      <sheetData sheetId="4">
        <row r="70">
          <cell r="E70">
            <v>345432369</v>
          </cell>
          <cell r="F70">
            <v>13578236</v>
          </cell>
        </row>
      </sheetData>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COSEM - IAMPP</v>
          </cell>
        </row>
        <row r="4">
          <cell r="C4" t="str">
            <v>Montevideo</v>
          </cell>
        </row>
        <row r="7">
          <cell r="C7">
            <v>44469</v>
          </cell>
        </row>
      </sheetData>
      <sheetData sheetId="2"/>
      <sheetData sheetId="3"/>
      <sheetData sheetId="4">
        <row r="70">
          <cell r="E70">
            <v>54519290</v>
          </cell>
          <cell r="F70">
            <v>4323926</v>
          </cell>
        </row>
      </sheetData>
      <sheetData sheetId="5"/>
      <sheetData sheetId="6"/>
      <sheetData sheetId="7"/>
      <sheetData sheetId="8"/>
      <sheetData sheetId="9"/>
      <sheetData sheetId="10"/>
      <sheetData sheetId="11"/>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ciones"/>
      <sheetName val="Presentacion"/>
      <sheetName val="E.S.P."/>
      <sheetName val="E.R."/>
      <sheetName val="E.C.P"/>
      <sheetName val="E.F.E"/>
      <sheetName val="Detalle Activo"/>
      <sheetName val="Detalle Pasivo"/>
      <sheetName val="Bs de Uso"/>
      <sheetName val="Amortizaciones"/>
      <sheetName val="Resumen"/>
      <sheetName val="Verificaciones"/>
      <sheetName val="Parametros"/>
      <sheetName val="Hoja2"/>
    </sheetNames>
    <sheetDataSet>
      <sheetData sheetId="0"/>
      <sheetData sheetId="1">
        <row r="3">
          <cell r="C3" t="str">
            <v>GREMCA</v>
          </cell>
        </row>
        <row r="4">
          <cell r="C4" t="str">
            <v>Montevideo</v>
          </cell>
        </row>
        <row r="7">
          <cell r="C7">
            <v>44469</v>
          </cell>
        </row>
      </sheetData>
      <sheetData sheetId="2"/>
      <sheetData sheetId="3"/>
      <sheetData sheetId="4">
        <row r="70">
          <cell r="E70">
            <v>148320937</v>
          </cell>
          <cell r="F70">
            <v>88513933</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tabSelected="1" zoomScaleNormal="100" zoomScaleSheetLayoutView="100" workbookViewId="0">
      <selection activeCell="F4" sqref="F4"/>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42578125" style="9" customWidth="1"/>
    <col min="9" max="9" width="11"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[3]Presentacion!C3</f>
        <v>ASESP</v>
      </c>
      <c r="G1" s="56"/>
    </row>
    <row r="2" spans="1:7" s="3" customFormat="1" ht="15" customHeight="1">
      <c r="A2" s="1"/>
      <c r="B2" s="2"/>
      <c r="C2" s="294" t="s">
        <v>2</v>
      </c>
      <c r="D2" s="294"/>
      <c r="E2" s="294"/>
      <c r="F2" s="55" t="str">
        <f>[3]Presentacion!C4</f>
        <v>Montevideo</v>
      </c>
      <c r="G2" s="56"/>
    </row>
    <row r="3" spans="1:7" s="3" customFormat="1" ht="15" customHeight="1">
      <c r="A3" s="1"/>
      <c r="B3" s="2"/>
      <c r="C3" s="294" t="s">
        <v>3</v>
      </c>
      <c r="D3" s="294"/>
      <c r="E3" s="294"/>
      <c r="F3" s="57">
        <f>[3]Presentacion!C7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2" t="s">
        <v>7</v>
      </c>
      <c r="D6" s="63">
        <v>2021</v>
      </c>
      <c r="E6" s="68"/>
      <c r="F6" s="62" t="s">
        <v>8</v>
      </c>
      <c r="G6" s="63">
        <f>+D6</f>
        <v>2021</v>
      </c>
    </row>
    <row r="7" spans="1:7">
      <c r="C7" s="283" t="s">
        <v>9</v>
      </c>
      <c r="D7" s="284"/>
      <c r="E7" s="68"/>
      <c r="F7" s="286" t="s">
        <v>10</v>
      </c>
      <c r="G7" s="287"/>
    </row>
    <row r="8" spans="1:7">
      <c r="B8" s="8" t="s">
        <v>11</v>
      </c>
      <c r="C8" s="73" t="s">
        <v>12</v>
      </c>
      <c r="D8" s="58">
        <v>1283304</v>
      </c>
      <c r="E8" s="74" t="s">
        <v>13</v>
      </c>
      <c r="F8" s="73" t="s">
        <v>14</v>
      </c>
      <c r="G8" s="75">
        <v>906413823</v>
      </c>
    </row>
    <row r="9" spans="1:7">
      <c r="B9" s="8" t="s">
        <v>15</v>
      </c>
      <c r="C9" s="73" t="s">
        <v>16</v>
      </c>
      <c r="D9" s="58">
        <v>29399792</v>
      </c>
      <c r="E9" s="74" t="s">
        <v>17</v>
      </c>
      <c r="F9" s="73" t="s">
        <v>18</v>
      </c>
      <c r="G9" s="75">
        <v>8631333</v>
      </c>
    </row>
    <row r="10" spans="1:7">
      <c r="B10" s="8" t="s">
        <v>19</v>
      </c>
      <c r="C10" s="73" t="s">
        <v>20</v>
      </c>
      <c r="D10" s="76">
        <v>333610431.7452361</v>
      </c>
      <c r="E10" s="74" t="s">
        <v>21</v>
      </c>
      <c r="F10" s="73" t="s">
        <v>22</v>
      </c>
      <c r="G10" s="58">
        <v>886960</v>
      </c>
    </row>
    <row r="11" spans="1:7" ht="16.5" thickBot="1">
      <c r="B11" s="8" t="s">
        <v>23</v>
      </c>
      <c r="C11" s="77" t="s">
        <v>24</v>
      </c>
      <c r="D11" s="78">
        <f>SUM(D8:D10)</f>
        <v>364293527.7452361</v>
      </c>
      <c r="E11" s="74" t="s">
        <v>25</v>
      </c>
      <c r="F11" s="73" t="s">
        <v>26</v>
      </c>
      <c r="G11" s="75">
        <v>9209093</v>
      </c>
    </row>
    <row r="12" spans="1:7">
      <c r="C12" s="69" t="s">
        <v>27</v>
      </c>
      <c r="D12" s="70"/>
      <c r="E12" s="74" t="s">
        <v>28</v>
      </c>
      <c r="F12" s="73" t="s">
        <v>29</v>
      </c>
      <c r="G12" s="58">
        <v>6472514</v>
      </c>
    </row>
    <row r="13" spans="1:7">
      <c r="B13" s="8" t="s">
        <v>30</v>
      </c>
      <c r="C13" s="73" t="s">
        <v>31</v>
      </c>
      <c r="D13" s="79">
        <v>0</v>
      </c>
      <c r="E13" s="74" t="s">
        <v>32</v>
      </c>
      <c r="F13" s="73" t="s">
        <v>33</v>
      </c>
      <c r="G13" s="75">
        <v>2309010</v>
      </c>
    </row>
    <row r="14" spans="1:7">
      <c r="B14" s="8" t="s">
        <v>34</v>
      </c>
      <c r="C14" s="80" t="s">
        <v>35</v>
      </c>
      <c r="D14" s="58">
        <v>0</v>
      </c>
      <c r="E14" s="74" t="s">
        <v>36</v>
      </c>
      <c r="F14" s="73" t="s">
        <v>37</v>
      </c>
      <c r="G14" s="58">
        <v>19664777</v>
      </c>
    </row>
    <row r="15" spans="1:7">
      <c r="B15" s="8" t="s">
        <v>38</v>
      </c>
      <c r="C15" s="73" t="s">
        <v>39</v>
      </c>
      <c r="D15" s="58">
        <v>0</v>
      </c>
      <c r="E15" s="74" t="s">
        <v>40</v>
      </c>
      <c r="F15" s="73" t="s">
        <v>41</v>
      </c>
      <c r="G15" s="58">
        <v>28443132</v>
      </c>
    </row>
    <row r="16" spans="1:7">
      <c r="B16" s="8" t="s">
        <v>42</v>
      </c>
      <c r="C16" s="80" t="s">
        <v>43</v>
      </c>
      <c r="D16" s="58">
        <v>0</v>
      </c>
      <c r="E16" s="74" t="s">
        <v>44</v>
      </c>
      <c r="F16" s="73" t="s">
        <v>45</v>
      </c>
      <c r="G16" s="58">
        <v>23822314</v>
      </c>
    </row>
    <row r="17" spans="2:7">
      <c r="B17" s="8" t="s">
        <v>46</v>
      </c>
      <c r="C17" s="80" t="s">
        <v>47</v>
      </c>
      <c r="D17" s="58">
        <v>0</v>
      </c>
      <c r="E17" s="74" t="s">
        <v>48</v>
      </c>
      <c r="F17" s="73" t="s">
        <v>49</v>
      </c>
      <c r="G17" s="58">
        <v>640309058</v>
      </c>
    </row>
    <row r="18" spans="2:7" ht="16.5" thickBot="1">
      <c r="B18" s="8" t="s">
        <v>50</v>
      </c>
      <c r="C18" s="285" t="s">
        <v>51</v>
      </c>
      <c r="D18" s="78">
        <f>SUM(D13:D17)</f>
        <v>0</v>
      </c>
      <c r="E18" s="74" t="s">
        <v>52</v>
      </c>
      <c r="F18" s="73" t="s">
        <v>53</v>
      </c>
      <c r="G18" s="58">
        <v>0</v>
      </c>
    </row>
    <row r="19" spans="2:7">
      <c r="C19" s="69" t="s">
        <v>54</v>
      </c>
      <c r="D19" s="70"/>
      <c r="E19" s="68" t="s">
        <v>55</v>
      </c>
      <c r="F19" s="73" t="s">
        <v>56</v>
      </c>
      <c r="G19" s="58">
        <v>504790293</v>
      </c>
    </row>
    <row r="20" spans="2:7">
      <c r="B20" s="8" t="s">
        <v>57</v>
      </c>
      <c r="C20" s="73" t="s">
        <v>58</v>
      </c>
      <c r="D20" s="58">
        <v>292434977</v>
      </c>
      <c r="E20" s="74" t="s">
        <v>59</v>
      </c>
      <c r="F20" s="73" t="s">
        <v>60</v>
      </c>
      <c r="G20" s="58">
        <v>0</v>
      </c>
    </row>
    <row r="21" spans="2:7" ht="16.5" thickBot="1">
      <c r="B21" s="8" t="s">
        <v>61</v>
      </c>
      <c r="C21" s="73" t="s">
        <v>62</v>
      </c>
      <c r="D21" s="75">
        <v>38751056</v>
      </c>
      <c r="E21" s="74" t="s">
        <v>63</v>
      </c>
      <c r="F21" s="77" t="s">
        <v>64</v>
      </c>
      <c r="G21" s="81">
        <f>SUM(G8:G20)</f>
        <v>2150952307</v>
      </c>
    </row>
    <row r="22" spans="2:7">
      <c r="B22" s="8" t="s">
        <v>65</v>
      </c>
      <c r="C22" s="73" t="s">
        <v>66</v>
      </c>
      <c r="D22" s="58">
        <v>4138565</v>
      </c>
      <c r="E22" s="74"/>
      <c r="F22" s="71" t="s">
        <v>67</v>
      </c>
      <c r="G22" s="72"/>
    </row>
    <row r="23" spans="2:7">
      <c r="B23" s="8" t="s">
        <v>68</v>
      </c>
      <c r="C23" s="73" t="s">
        <v>69</v>
      </c>
      <c r="D23" s="58">
        <v>60191238</v>
      </c>
      <c r="E23" s="74" t="s">
        <v>70</v>
      </c>
      <c r="F23" s="82" t="s">
        <v>71</v>
      </c>
      <c r="G23" s="75">
        <v>615270785</v>
      </c>
    </row>
    <row r="24" spans="2:7">
      <c r="B24" s="8" t="s">
        <v>72</v>
      </c>
      <c r="C24" s="73" t="s">
        <v>73</v>
      </c>
      <c r="D24" s="58">
        <v>8893862</v>
      </c>
      <c r="E24" s="74" t="s">
        <v>74</v>
      </c>
      <c r="F24" s="83" t="s">
        <v>60</v>
      </c>
      <c r="G24" s="58">
        <v>-58838499</v>
      </c>
    </row>
    <row r="25" spans="2:7">
      <c r="B25" s="8" t="s">
        <v>75</v>
      </c>
      <c r="C25" s="73" t="s">
        <v>76</v>
      </c>
      <c r="D25" s="58">
        <v>0</v>
      </c>
      <c r="E25" s="74" t="s">
        <v>77</v>
      </c>
      <c r="F25" s="82" t="s">
        <v>78</v>
      </c>
      <c r="G25" s="58">
        <v>0</v>
      </c>
    </row>
    <row r="26" spans="2:7">
      <c r="B26" s="8" t="s">
        <v>79</v>
      </c>
      <c r="C26" s="73" t="s">
        <v>80</v>
      </c>
      <c r="D26" s="75">
        <v>0</v>
      </c>
      <c r="E26" s="74" t="s">
        <v>81</v>
      </c>
      <c r="F26" s="83" t="s">
        <v>82</v>
      </c>
      <c r="G26" s="58">
        <v>0</v>
      </c>
    </row>
    <row r="27" spans="2:7">
      <c r="B27" s="8" t="s">
        <v>83</v>
      </c>
      <c r="C27" s="73" t="s">
        <v>84</v>
      </c>
      <c r="D27" s="75">
        <v>715871940</v>
      </c>
      <c r="E27" s="74" t="s">
        <v>85</v>
      </c>
      <c r="F27" s="82" t="s">
        <v>86</v>
      </c>
      <c r="G27" s="58">
        <v>1141584280</v>
      </c>
    </row>
    <row r="28" spans="2:7">
      <c r="B28" s="8" t="s">
        <v>87</v>
      </c>
      <c r="C28" s="73" t="s">
        <v>88</v>
      </c>
      <c r="D28" s="75">
        <v>80233963</v>
      </c>
      <c r="E28" s="74" t="s">
        <v>89</v>
      </c>
      <c r="F28" s="82" t="s">
        <v>90</v>
      </c>
      <c r="G28" s="58">
        <v>0</v>
      </c>
    </row>
    <row r="29" spans="2:7" ht="16.5" thickBot="1">
      <c r="B29" s="8" t="s">
        <v>91</v>
      </c>
      <c r="C29" s="73" t="s">
        <v>92</v>
      </c>
      <c r="D29" s="58">
        <v>14898077</v>
      </c>
      <c r="E29" s="74" t="s">
        <v>93</v>
      </c>
      <c r="F29" s="77" t="s">
        <v>94</v>
      </c>
      <c r="G29" s="78">
        <f>SUM(G23:G28)</f>
        <v>1698016566</v>
      </c>
    </row>
    <row r="30" spans="2:7">
      <c r="B30" s="8" t="s">
        <v>95</v>
      </c>
      <c r="C30" s="73" t="s">
        <v>96</v>
      </c>
      <c r="D30" s="58">
        <v>3851331</v>
      </c>
      <c r="E30" s="74"/>
      <c r="F30" s="71" t="s">
        <v>97</v>
      </c>
      <c r="G30" s="72"/>
    </row>
    <row r="31" spans="2:7">
      <c r="B31" s="8" t="s">
        <v>98</v>
      </c>
      <c r="C31" s="80" t="s">
        <v>99</v>
      </c>
      <c r="D31" s="58">
        <v>-157972856</v>
      </c>
      <c r="E31" s="74" t="s">
        <v>100</v>
      </c>
      <c r="F31" s="82" t="s">
        <v>101</v>
      </c>
      <c r="G31" s="75">
        <v>502653947</v>
      </c>
    </row>
    <row r="32" spans="2:7" ht="16.5" thickBot="1">
      <c r="B32" s="8" t="s">
        <v>102</v>
      </c>
      <c r="C32" s="77" t="s">
        <v>103</v>
      </c>
      <c r="D32" s="84">
        <f>SUM(D20:D31)</f>
        <v>1061292153</v>
      </c>
      <c r="E32" s="74" t="s">
        <v>104</v>
      </c>
      <c r="F32" s="82" t="s">
        <v>105</v>
      </c>
      <c r="G32" s="58">
        <v>1018917741</v>
      </c>
    </row>
    <row r="33" spans="2:7">
      <c r="C33" s="69" t="s">
        <v>106</v>
      </c>
      <c r="D33" s="70"/>
      <c r="E33" s="74" t="s">
        <v>107</v>
      </c>
      <c r="F33" s="82" t="s">
        <v>108</v>
      </c>
      <c r="G33" s="75">
        <v>0</v>
      </c>
    </row>
    <row r="34" spans="2:7">
      <c r="B34" s="8" t="s">
        <v>109</v>
      </c>
      <c r="C34" s="73" t="s">
        <v>110</v>
      </c>
      <c r="D34" s="58">
        <v>21235926</v>
      </c>
      <c r="E34" s="74" t="s">
        <v>111</v>
      </c>
      <c r="F34" s="82" t="s">
        <v>112</v>
      </c>
      <c r="G34" s="58">
        <v>0</v>
      </c>
    </row>
    <row r="35" spans="2:7">
      <c r="B35" s="8" t="s">
        <v>113</v>
      </c>
      <c r="C35" s="73" t="s">
        <v>114</v>
      </c>
      <c r="D35" s="58">
        <v>46281335</v>
      </c>
      <c r="E35" s="68" t="s">
        <v>115</v>
      </c>
      <c r="F35" s="82" t="s">
        <v>116</v>
      </c>
      <c r="G35" s="58">
        <v>177585204</v>
      </c>
    </row>
    <row r="36" spans="2:7">
      <c r="B36" s="8" t="s">
        <v>117</v>
      </c>
      <c r="C36" s="73" t="s">
        <v>118</v>
      </c>
      <c r="D36" s="58">
        <v>0</v>
      </c>
      <c r="E36" s="74" t="s">
        <v>119</v>
      </c>
      <c r="F36" s="82" t="s">
        <v>120</v>
      </c>
      <c r="G36" s="58">
        <v>0</v>
      </c>
    </row>
    <row r="37" spans="2:7">
      <c r="B37" s="8" t="s">
        <v>121</v>
      </c>
      <c r="C37" s="73" t="s">
        <v>122</v>
      </c>
      <c r="D37" s="58">
        <v>0</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33304831</v>
      </c>
      <c r="E39" s="68" t="s">
        <v>131</v>
      </c>
      <c r="F39" s="82" t="s">
        <v>132</v>
      </c>
      <c r="G39" s="58">
        <v>0</v>
      </c>
    </row>
    <row r="40" spans="2:7">
      <c r="B40" s="8" t="s">
        <v>133</v>
      </c>
      <c r="C40" s="73" t="s">
        <v>134</v>
      </c>
      <c r="D40" s="58">
        <v>0</v>
      </c>
      <c r="E40" s="68" t="s">
        <v>135</v>
      </c>
      <c r="F40" s="82" t="s">
        <v>136</v>
      </c>
      <c r="G40" s="58">
        <v>10791812</v>
      </c>
    </row>
    <row r="41" spans="2:7">
      <c r="B41" s="8" t="s">
        <v>137</v>
      </c>
      <c r="C41" s="73" t="s">
        <v>138</v>
      </c>
      <c r="D41" s="58">
        <v>0</v>
      </c>
      <c r="E41" s="85" t="s">
        <v>139</v>
      </c>
      <c r="F41" s="82" t="s">
        <v>140</v>
      </c>
      <c r="G41" s="58">
        <v>0</v>
      </c>
    </row>
    <row r="42" spans="2:7">
      <c r="B42" s="8" t="s">
        <v>141</v>
      </c>
      <c r="C42" s="73" t="s">
        <v>142</v>
      </c>
      <c r="D42" s="58">
        <v>52458379</v>
      </c>
      <c r="E42" s="85" t="s">
        <v>143</v>
      </c>
      <c r="F42" s="82" t="s">
        <v>144</v>
      </c>
      <c r="G42" s="58">
        <v>0</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93739201</v>
      </c>
    </row>
    <row r="46" spans="2:7">
      <c r="B46" s="8" t="s">
        <v>157</v>
      </c>
      <c r="C46" s="73" t="s">
        <v>158</v>
      </c>
      <c r="D46" s="75">
        <v>0</v>
      </c>
      <c r="E46" s="74" t="s">
        <v>159</v>
      </c>
      <c r="F46" s="82" t="s">
        <v>160</v>
      </c>
      <c r="G46" s="58">
        <v>47446957</v>
      </c>
    </row>
    <row r="47" spans="2:7">
      <c r="B47" s="8" t="s">
        <v>161</v>
      </c>
      <c r="C47" s="73" t="s">
        <v>162</v>
      </c>
      <c r="D47" s="75">
        <v>9159404</v>
      </c>
      <c r="E47" s="74" t="s">
        <v>163</v>
      </c>
      <c r="F47" s="82" t="s">
        <v>164</v>
      </c>
      <c r="G47" s="58">
        <v>53180512</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37223757</v>
      </c>
      <c r="E50" s="74" t="s">
        <v>174</v>
      </c>
      <c r="F50" s="82" t="s">
        <v>175</v>
      </c>
      <c r="G50" s="58">
        <v>0</v>
      </c>
    </row>
    <row r="51" spans="2:7">
      <c r="B51" s="8" t="s">
        <v>176</v>
      </c>
      <c r="C51" s="80" t="s">
        <v>177</v>
      </c>
      <c r="D51" s="58">
        <v>0</v>
      </c>
      <c r="E51" s="74" t="s">
        <v>178</v>
      </c>
      <c r="F51" s="82" t="s">
        <v>179</v>
      </c>
      <c r="G51" s="58">
        <v>6331</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123029024</v>
      </c>
    </row>
    <row r="55" spans="2:7" ht="16.5" thickBot="1">
      <c r="B55" s="8" t="s">
        <v>191</v>
      </c>
      <c r="C55" s="77" t="s">
        <v>192</v>
      </c>
      <c r="D55" s="84">
        <f>SUM(D34:D54)</f>
        <v>199663632</v>
      </c>
      <c r="E55" s="74" t="s">
        <v>193</v>
      </c>
      <c r="F55" s="82" t="s">
        <v>194</v>
      </c>
      <c r="G55" s="58">
        <v>-12989672</v>
      </c>
    </row>
    <row r="56" spans="2:7" ht="16.5" thickBot="1">
      <c r="C56" s="69" t="s">
        <v>195</v>
      </c>
      <c r="D56" s="70"/>
      <c r="E56" s="74" t="s">
        <v>196</v>
      </c>
      <c r="F56" s="77" t="s">
        <v>197</v>
      </c>
      <c r="G56" s="84">
        <f>SUM(G31:G55)</f>
        <v>2014361057</v>
      </c>
    </row>
    <row r="57" spans="2:7">
      <c r="B57" s="8" t="s">
        <v>198</v>
      </c>
      <c r="C57" s="73" t="s">
        <v>199</v>
      </c>
      <c r="D57" s="58">
        <v>141205535</v>
      </c>
      <c r="E57" s="74"/>
      <c r="F57" s="71" t="s">
        <v>200</v>
      </c>
      <c r="G57" s="72"/>
    </row>
    <row r="58" spans="2:7">
      <c r="B58" s="8" t="s">
        <v>201</v>
      </c>
      <c r="C58" s="73" t="s">
        <v>202</v>
      </c>
      <c r="D58" s="58">
        <v>46369258</v>
      </c>
      <c r="E58" s="74" t="s">
        <v>203</v>
      </c>
      <c r="F58" s="73" t="s">
        <v>204</v>
      </c>
      <c r="G58" s="58">
        <v>0</v>
      </c>
    </row>
    <row r="59" spans="2:7">
      <c r="B59" s="8" t="s">
        <v>205</v>
      </c>
      <c r="C59" s="73" t="s">
        <v>206</v>
      </c>
      <c r="D59" s="58">
        <v>23366181</v>
      </c>
      <c r="E59" s="74" t="s">
        <v>207</v>
      </c>
      <c r="F59" s="73" t="s">
        <v>208</v>
      </c>
      <c r="G59" s="58">
        <v>0</v>
      </c>
    </row>
    <row r="60" spans="2:7">
      <c r="B60" s="8" t="s">
        <v>209</v>
      </c>
      <c r="C60" s="73" t="s">
        <v>210</v>
      </c>
      <c r="D60" s="58">
        <v>98708591</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77" t="s">
        <v>222</v>
      </c>
      <c r="D63" s="84">
        <f>SUM(D57:D62)</f>
        <v>309649565</v>
      </c>
      <c r="E63" s="74" t="s">
        <v>223</v>
      </c>
      <c r="F63" s="86" t="s">
        <v>224</v>
      </c>
      <c r="G63" s="84">
        <f>SUM(G58:G62)</f>
        <v>0</v>
      </c>
    </row>
    <row r="64" spans="2:7" ht="16.5" thickBot="1">
      <c r="B64" s="8" t="s">
        <v>225</v>
      </c>
      <c r="C64" s="88" t="s">
        <v>226</v>
      </c>
      <c r="D64" s="89">
        <f>D11+D18+D32+D55+D63</f>
        <v>1934898877.7452362</v>
      </c>
      <c r="E64" s="74" t="s">
        <v>227</v>
      </c>
      <c r="F64" s="88" t="s">
        <v>228</v>
      </c>
      <c r="G64" s="89">
        <f>+G21+G29+G56+G63</f>
        <v>5863329930</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f>37505004</f>
        <v>37505004</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37505004</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28850401</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28850401</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374307917</v>
      </c>
      <c r="E81" s="92" t="s">
        <v>284</v>
      </c>
      <c r="F81" s="82" t="s">
        <v>285</v>
      </c>
      <c r="G81" s="75">
        <v>582189514</v>
      </c>
    </row>
    <row r="82" spans="2:7">
      <c r="B82" s="2" t="s">
        <v>286</v>
      </c>
      <c r="C82" s="80" t="s">
        <v>43</v>
      </c>
      <c r="D82" s="58">
        <v>0</v>
      </c>
      <c r="E82" s="92" t="s">
        <v>287</v>
      </c>
      <c r="F82" s="82" t="s">
        <v>274</v>
      </c>
      <c r="G82" s="58">
        <v>-101246483</v>
      </c>
    </row>
    <row r="83" spans="2:7">
      <c r="B83" s="2" t="s">
        <v>288</v>
      </c>
      <c r="C83" s="73" t="s">
        <v>289</v>
      </c>
      <c r="D83" s="75">
        <v>0</v>
      </c>
      <c r="E83" s="92" t="s">
        <v>290</v>
      </c>
      <c r="F83" s="82" t="s">
        <v>291</v>
      </c>
      <c r="G83" s="58">
        <v>2386437289</v>
      </c>
    </row>
    <row r="84" spans="2:7">
      <c r="B84" s="2" t="s">
        <v>292</v>
      </c>
      <c r="C84" s="73" t="s">
        <v>293</v>
      </c>
      <c r="D84" s="58">
        <v>563883276</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938191193</v>
      </c>
      <c r="E86" s="92" t="s">
        <v>302</v>
      </c>
      <c r="F86" s="77" t="s">
        <v>303</v>
      </c>
      <c r="G86" s="84">
        <f>SUM(G81:G85)</f>
        <v>2867380320</v>
      </c>
    </row>
    <row r="87" spans="2:7">
      <c r="B87" s="2"/>
      <c r="C87" s="69" t="s">
        <v>304</v>
      </c>
      <c r="D87" s="70"/>
      <c r="E87" s="92"/>
      <c r="F87" s="71" t="s">
        <v>305</v>
      </c>
      <c r="G87" s="72"/>
    </row>
    <row r="88" spans="2:7">
      <c r="B88" s="2" t="s">
        <v>306</v>
      </c>
      <c r="C88" s="73" t="s">
        <v>307</v>
      </c>
      <c r="D88" s="94">
        <v>1265118944</v>
      </c>
      <c r="E88" s="92" t="s">
        <v>308</v>
      </c>
      <c r="F88" s="82" t="s">
        <v>309</v>
      </c>
      <c r="G88" s="93">
        <v>0</v>
      </c>
    </row>
    <row r="89" spans="2:7">
      <c r="B89" s="2" t="s">
        <v>310</v>
      </c>
      <c r="C89" s="73" t="s">
        <v>311</v>
      </c>
      <c r="D89" s="94">
        <v>7827569810</v>
      </c>
      <c r="E89" s="92" t="s">
        <v>312</v>
      </c>
      <c r="F89" s="82" t="s">
        <v>313</v>
      </c>
      <c r="G89" s="58">
        <v>0</v>
      </c>
    </row>
    <row r="90" spans="2:7">
      <c r="B90" s="2" t="s">
        <v>314</v>
      </c>
      <c r="C90" s="80" t="s">
        <v>315</v>
      </c>
      <c r="D90" s="94">
        <v>-3111856808</v>
      </c>
      <c r="E90" s="92" t="s">
        <v>316</v>
      </c>
      <c r="F90" s="82" t="s">
        <v>317</v>
      </c>
      <c r="G90" s="58">
        <v>0</v>
      </c>
    </row>
    <row r="91" spans="2:7">
      <c r="B91" s="2" t="s">
        <v>318</v>
      </c>
      <c r="C91" s="73" t="s">
        <v>319</v>
      </c>
      <c r="D91" s="94">
        <v>3151265485</v>
      </c>
      <c r="E91" s="92" t="s">
        <v>320</v>
      </c>
      <c r="F91" s="82" t="s">
        <v>321</v>
      </c>
      <c r="G91" s="93">
        <v>0</v>
      </c>
    </row>
    <row r="92" spans="2:7">
      <c r="B92" s="2" t="s">
        <v>322</v>
      </c>
      <c r="C92" s="80" t="s">
        <v>323</v>
      </c>
      <c r="D92" s="94">
        <v>-2721240181</v>
      </c>
      <c r="E92" s="92" t="s">
        <v>324</v>
      </c>
      <c r="F92" s="82" t="s">
        <v>325</v>
      </c>
      <c r="G92" s="75">
        <v>0</v>
      </c>
    </row>
    <row r="93" spans="2:7">
      <c r="B93" s="2" t="s">
        <v>326</v>
      </c>
      <c r="C93" s="73" t="s">
        <v>327</v>
      </c>
      <c r="D93" s="94">
        <v>429995871</v>
      </c>
      <c r="E93" s="92" t="s">
        <v>328</v>
      </c>
      <c r="F93" s="82" t="s">
        <v>329</v>
      </c>
      <c r="G93" s="75">
        <v>0</v>
      </c>
    </row>
    <row r="94" spans="2:7">
      <c r="B94" s="2" t="s">
        <v>330</v>
      </c>
      <c r="C94" s="80" t="s">
        <v>331</v>
      </c>
      <c r="D94" s="94">
        <v>-355727172</v>
      </c>
      <c r="E94" s="92" t="s">
        <v>332</v>
      </c>
      <c r="F94" s="82" t="s">
        <v>333</v>
      </c>
      <c r="G94" s="93">
        <v>0</v>
      </c>
    </row>
    <row r="95" spans="2:7">
      <c r="B95" s="2" t="s">
        <v>334</v>
      </c>
      <c r="C95" s="73" t="s">
        <v>335</v>
      </c>
      <c r="D95" s="94">
        <v>81249201</v>
      </c>
      <c r="E95" s="92" t="s">
        <v>336</v>
      </c>
      <c r="F95" s="82" t="s">
        <v>337</v>
      </c>
      <c r="G95" s="93">
        <v>155675606</v>
      </c>
    </row>
    <row r="96" spans="2:7" ht="16.5" thickBot="1">
      <c r="B96" s="2" t="s">
        <v>338</v>
      </c>
      <c r="C96" s="80" t="s">
        <v>339</v>
      </c>
      <c r="D96" s="94">
        <v>-21346355</v>
      </c>
      <c r="E96" s="92" t="s">
        <v>340</v>
      </c>
      <c r="F96" s="86" t="s">
        <v>341</v>
      </c>
      <c r="G96" s="84">
        <f>SUM(G88:G95)</f>
        <v>155675606</v>
      </c>
    </row>
    <row r="97" spans="2:7">
      <c r="B97" s="2" t="s">
        <v>342</v>
      </c>
      <c r="C97" s="73" t="s">
        <v>343</v>
      </c>
      <c r="D97" s="94">
        <v>1538882338</v>
      </c>
      <c r="E97" s="92"/>
      <c r="F97" s="71" t="s">
        <v>344</v>
      </c>
      <c r="G97" s="72"/>
    </row>
    <row r="98" spans="2:7">
      <c r="B98" s="2" t="s">
        <v>345</v>
      </c>
      <c r="C98" s="80" t="s">
        <v>346</v>
      </c>
      <c r="D98" s="94">
        <v>-1262874984</v>
      </c>
      <c r="E98" s="92" t="s">
        <v>347</v>
      </c>
      <c r="F98" s="82" t="s">
        <v>348</v>
      </c>
      <c r="G98" s="93">
        <v>0</v>
      </c>
    </row>
    <row r="99" spans="2:7">
      <c r="B99" s="2" t="s">
        <v>349</v>
      </c>
      <c r="C99" s="73" t="s">
        <v>350</v>
      </c>
      <c r="D99" s="94">
        <v>79774665</v>
      </c>
      <c r="E99" s="92" t="s">
        <v>351</v>
      </c>
      <c r="F99" s="82" t="s">
        <v>352</v>
      </c>
      <c r="G99" s="93">
        <v>2317634</v>
      </c>
    </row>
    <row r="100" spans="2:7">
      <c r="B100" s="2" t="s">
        <v>353</v>
      </c>
      <c r="C100" s="80" t="s">
        <v>354</v>
      </c>
      <c r="D100" s="94">
        <v>-64001048</v>
      </c>
      <c r="E100" s="92" t="s">
        <v>355</v>
      </c>
      <c r="F100" s="82" t="s">
        <v>356</v>
      </c>
      <c r="G100" s="93">
        <v>5606980</v>
      </c>
    </row>
    <row r="101" spans="2:7">
      <c r="B101" s="2" t="s">
        <v>357</v>
      </c>
      <c r="C101" s="73" t="s">
        <v>358</v>
      </c>
      <c r="D101" s="94">
        <v>13247891</v>
      </c>
      <c r="E101" s="92" t="s">
        <v>359</v>
      </c>
      <c r="F101" s="82" t="s">
        <v>360</v>
      </c>
      <c r="G101" s="93">
        <v>0</v>
      </c>
    </row>
    <row r="102" spans="2:7" ht="16.5" thickBot="1">
      <c r="B102" s="2" t="s">
        <v>361</v>
      </c>
      <c r="C102" s="77" t="s">
        <v>362</v>
      </c>
      <c r="D102" s="95">
        <f>SUM(D88:D101)</f>
        <v>6850057657</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10790794</v>
      </c>
      <c r="E104" s="92" t="s">
        <v>370</v>
      </c>
      <c r="F104" s="86" t="s">
        <v>224</v>
      </c>
      <c r="G104" s="84">
        <f>SUM(G98:G103)</f>
        <v>7924614</v>
      </c>
    </row>
    <row r="105" spans="2:7" ht="16.5" thickBot="1">
      <c r="B105" s="2" t="s">
        <v>371</v>
      </c>
      <c r="C105" s="80" t="s">
        <v>372</v>
      </c>
      <c r="D105" s="75">
        <v>-10790794</v>
      </c>
      <c r="E105" s="92" t="s">
        <v>373</v>
      </c>
      <c r="F105" s="88" t="s">
        <v>374</v>
      </c>
      <c r="G105" s="89">
        <f>G79+G86+G96+G104</f>
        <v>3030980540</v>
      </c>
    </row>
    <row r="106" spans="2:7" ht="16.5" thickBot="1">
      <c r="B106" s="2" t="s">
        <v>375</v>
      </c>
      <c r="C106" s="73" t="s">
        <v>376</v>
      </c>
      <c r="D106" s="75">
        <v>376431382</v>
      </c>
      <c r="E106" s="92"/>
      <c r="F106" s="91"/>
      <c r="G106" s="91"/>
    </row>
    <row r="107" spans="2:7" ht="16.5" thickBot="1">
      <c r="B107" s="2" t="s">
        <v>377</v>
      </c>
      <c r="C107" s="80" t="s">
        <v>378</v>
      </c>
      <c r="D107" s="75">
        <v>-210275083</v>
      </c>
      <c r="E107" s="92" t="s">
        <v>379</v>
      </c>
      <c r="F107" s="96" t="s">
        <v>380</v>
      </c>
      <c r="G107" s="97">
        <f>+G64+G105</f>
        <v>8894310470</v>
      </c>
    </row>
    <row r="108" spans="2:7" ht="16.5" thickBot="1">
      <c r="B108" s="2" t="s">
        <v>381</v>
      </c>
      <c r="C108" s="86" t="s">
        <v>382</v>
      </c>
      <c r="D108" s="87">
        <f>SUM(D104:D107)</f>
        <v>166156299</v>
      </c>
      <c r="E108" s="92"/>
      <c r="F108" s="91"/>
      <c r="G108" s="91"/>
    </row>
    <row r="109" spans="2:7" ht="16.5" thickBot="1">
      <c r="B109" s="2" t="s">
        <v>383</v>
      </c>
      <c r="C109" s="88" t="s">
        <v>384</v>
      </c>
      <c r="D109" s="89">
        <f>+D72+D77+D86+D102+D108</f>
        <v>8020760554</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9955659431.7452354</v>
      </c>
      <c r="E111" s="92" t="s">
        <v>389</v>
      </c>
      <c r="F111" s="82" t="s">
        <v>390</v>
      </c>
      <c r="G111" s="101">
        <v>3572</v>
      </c>
    </row>
    <row r="112" spans="2:7">
      <c r="B112" s="2"/>
      <c r="C112" s="91"/>
      <c r="D112" s="91"/>
      <c r="E112" s="92" t="s">
        <v>391</v>
      </c>
      <c r="F112" s="82" t="s">
        <v>392</v>
      </c>
      <c r="G112" s="101">
        <v>0</v>
      </c>
    </row>
    <row r="113" spans="2:7" ht="16.5" thickBot="1">
      <c r="C113" s="102"/>
      <c r="D113" s="103"/>
      <c r="E113" s="92" t="s">
        <v>393</v>
      </c>
      <c r="F113" s="104" t="s">
        <v>394</v>
      </c>
      <c r="G113" s="105">
        <f>SUM(G111:G112)</f>
        <v>3572</v>
      </c>
    </row>
    <row r="114" spans="2:7">
      <c r="B114" s="2"/>
      <c r="C114" s="90"/>
      <c r="D114" s="106"/>
      <c r="E114" s="92"/>
      <c r="F114" s="99" t="s">
        <v>395</v>
      </c>
      <c r="G114" s="107"/>
    </row>
    <row r="115" spans="2:7">
      <c r="B115" s="2" t="s">
        <v>396</v>
      </c>
      <c r="C115" s="108" t="s">
        <v>397</v>
      </c>
      <c r="D115" s="109">
        <v>3201265082</v>
      </c>
      <c r="E115" s="110" t="s">
        <v>398</v>
      </c>
      <c r="F115" s="82" t="s">
        <v>399</v>
      </c>
      <c r="G115" s="58">
        <v>0</v>
      </c>
    </row>
    <row r="116" spans="2:7">
      <c r="B116" s="2"/>
      <c r="C116" s="90"/>
      <c r="D116" s="106"/>
      <c r="E116" s="110" t="s">
        <v>400</v>
      </c>
      <c r="F116" s="82" t="s">
        <v>401</v>
      </c>
      <c r="G116" s="58">
        <v>0</v>
      </c>
    </row>
    <row r="117" spans="2:7">
      <c r="B117" s="2" t="s">
        <v>402</v>
      </c>
      <c r="C117" s="108" t="s">
        <v>403</v>
      </c>
      <c r="D117" s="109">
        <v>3201265082</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3071237452</v>
      </c>
    </row>
    <row r="120" spans="2:7" ht="16.5" thickBot="1">
      <c r="C120" s="290" t="str">
        <f>IF(D114-D116=0,"Cuentas de Orden Coiniciden","Cuentas de Orden No Coinciden")</f>
        <v>Cuentas de Orden Coiniciden</v>
      </c>
      <c r="D120" s="291"/>
      <c r="E120" s="110" t="s">
        <v>410</v>
      </c>
      <c r="F120" s="104" t="s">
        <v>411</v>
      </c>
      <c r="G120" s="105">
        <f>+IF([3]E.C.P!E70-SUM(G115:G119)=0,[3]E.C.P!E70,"Error")</f>
        <v>3071237452</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591490999</v>
      </c>
    </row>
    <row r="127" spans="2:7" ht="15" customHeight="1" thickBot="1">
      <c r="C127" s="102"/>
      <c r="D127" s="103"/>
      <c r="E127" s="110" t="s">
        <v>423</v>
      </c>
      <c r="F127" s="116" t="s">
        <v>424</v>
      </c>
      <c r="G127" s="105">
        <f>+[3]E.C.P!F70</f>
        <v>591490999</v>
      </c>
    </row>
    <row r="128" spans="2:7" ht="16.5" customHeight="1">
      <c r="C128" s="102"/>
      <c r="D128" s="103"/>
      <c r="E128" s="110"/>
      <c r="F128" s="117" t="s">
        <v>425</v>
      </c>
      <c r="G128" s="107"/>
    </row>
    <row r="129" spans="3:7" ht="12.75" customHeight="1">
      <c r="C129" s="289"/>
      <c r="D129" s="289"/>
      <c r="E129" s="110" t="s">
        <v>426</v>
      </c>
      <c r="F129" s="82" t="s">
        <v>427</v>
      </c>
      <c r="G129" s="58">
        <v>-2668000055</v>
      </c>
    </row>
    <row r="130" spans="3:7" ht="12.75" customHeight="1">
      <c r="C130" s="289"/>
      <c r="D130" s="289"/>
      <c r="E130" s="110" t="s">
        <v>428</v>
      </c>
      <c r="F130" s="82" t="s">
        <v>429</v>
      </c>
      <c r="G130" s="94">
        <v>66616993.539999962</v>
      </c>
    </row>
    <row r="131" spans="3:7" ht="17.25" customHeight="1" thickBot="1">
      <c r="C131" s="102"/>
      <c r="D131" s="103"/>
      <c r="E131" s="110" t="s">
        <v>430</v>
      </c>
      <c r="F131" s="116" t="s">
        <v>431</v>
      </c>
      <c r="G131" s="105">
        <f>SUM(G129:G130)</f>
        <v>-2601383061.46</v>
      </c>
    </row>
    <row r="132" spans="3:7" ht="15" customHeight="1" thickBot="1">
      <c r="C132" s="102"/>
      <c r="D132" s="103"/>
      <c r="E132" s="110" t="s">
        <v>432</v>
      </c>
      <c r="F132" s="88" t="s">
        <v>433</v>
      </c>
      <c r="G132" s="118">
        <f>+G113+G120+G127+G131</f>
        <v>1061348961.54</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9955659431.5400009</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207" priority="3" stopIfTrue="1" operator="between">
      <formula>-0.1</formula>
      <formula>-50</formula>
    </cfRule>
    <cfRule type="cellIs" dxfId="206" priority="4" stopIfTrue="1" operator="between">
      <formula>0.1</formula>
      <formula>50</formula>
    </cfRule>
  </conditionalFormatting>
  <conditionalFormatting sqref="G24:G28">
    <cfRule type="cellIs" dxfId="205" priority="1" stopIfTrue="1" operator="between">
      <formula>-0.1</formula>
      <formula>-50</formula>
    </cfRule>
    <cfRule type="cellIs" dxfId="204"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70"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285156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[12]Presentacion!C3</f>
        <v xml:space="preserve">UNIVERSAL </v>
      </c>
      <c r="G1" s="56"/>
    </row>
    <row r="2" spans="1:7" s="3" customFormat="1" ht="15" customHeight="1">
      <c r="A2" s="1"/>
      <c r="B2" s="2"/>
      <c r="C2" s="294" t="s">
        <v>2</v>
      </c>
      <c r="D2" s="294"/>
      <c r="E2" s="294"/>
      <c r="F2" s="55" t="str">
        <f>[12]Presentacion!C4</f>
        <v>Montevideo</v>
      </c>
      <c r="G2" s="56"/>
    </row>
    <row r="3" spans="1:7" s="3" customFormat="1" ht="15" customHeight="1">
      <c r="A3" s="1"/>
      <c r="B3" s="2"/>
      <c r="C3" s="294" t="s">
        <v>3</v>
      </c>
      <c r="D3" s="294"/>
      <c r="E3" s="294"/>
      <c r="F3" s="57">
        <f>[12]Presentacion!C7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1298290</v>
      </c>
      <c r="E8" s="74" t="s">
        <v>13</v>
      </c>
      <c r="F8" s="73" t="s">
        <v>14</v>
      </c>
      <c r="G8" s="75">
        <v>67836871.072400004</v>
      </c>
    </row>
    <row r="9" spans="1:7">
      <c r="B9" s="8" t="s">
        <v>15</v>
      </c>
      <c r="C9" s="73" t="s">
        <v>16</v>
      </c>
      <c r="D9" s="58">
        <v>70352</v>
      </c>
      <c r="E9" s="74" t="s">
        <v>17</v>
      </c>
      <c r="F9" s="73" t="s">
        <v>18</v>
      </c>
      <c r="G9" s="75">
        <v>9318241.4299999997</v>
      </c>
    </row>
    <row r="10" spans="1:7">
      <c r="B10" s="8" t="s">
        <v>19</v>
      </c>
      <c r="C10" s="73" t="s">
        <v>20</v>
      </c>
      <c r="D10" s="76">
        <v>65281761.572599985</v>
      </c>
      <c r="E10" s="74" t="s">
        <v>21</v>
      </c>
      <c r="F10" s="73" t="s">
        <v>22</v>
      </c>
      <c r="G10" s="58">
        <v>1188</v>
      </c>
    </row>
    <row r="11" spans="1:7" ht="16.5" thickBot="1">
      <c r="B11" s="8" t="s">
        <v>23</v>
      </c>
      <c r="C11" s="77" t="s">
        <v>24</v>
      </c>
      <c r="D11" s="78">
        <f>SUM(D8:D10)</f>
        <v>66650403.572599985</v>
      </c>
      <c r="E11" s="74" t="s">
        <v>25</v>
      </c>
      <c r="F11" s="73" t="s">
        <v>26</v>
      </c>
      <c r="G11" s="75">
        <v>12977049.229599999</v>
      </c>
    </row>
    <row r="12" spans="1:7">
      <c r="C12" s="69" t="s">
        <v>27</v>
      </c>
      <c r="D12" s="70"/>
      <c r="E12" s="74" t="s">
        <v>28</v>
      </c>
      <c r="F12" s="73" t="s">
        <v>29</v>
      </c>
      <c r="G12" s="58">
        <v>6068379</v>
      </c>
    </row>
    <row r="13" spans="1:7">
      <c r="B13" s="8" t="s">
        <v>30</v>
      </c>
      <c r="C13" s="73" t="s">
        <v>31</v>
      </c>
      <c r="D13" s="79">
        <v>6213.8473999999997</v>
      </c>
      <c r="E13" s="74" t="s">
        <v>32</v>
      </c>
      <c r="F13" s="73" t="s">
        <v>33</v>
      </c>
      <c r="G13" s="75">
        <v>22650299.800000001</v>
      </c>
    </row>
    <row r="14" spans="1:7">
      <c r="B14" s="8" t="s">
        <v>34</v>
      </c>
      <c r="C14" s="80" t="s">
        <v>35</v>
      </c>
      <c r="D14" s="58">
        <v>0</v>
      </c>
      <c r="E14" s="74" t="s">
        <v>36</v>
      </c>
      <c r="F14" s="73" t="s">
        <v>37</v>
      </c>
      <c r="G14" s="58">
        <v>3668137</v>
      </c>
    </row>
    <row r="15" spans="1:7">
      <c r="B15" s="8" t="s">
        <v>38</v>
      </c>
      <c r="C15" s="73" t="s">
        <v>39</v>
      </c>
      <c r="D15" s="58">
        <v>0</v>
      </c>
      <c r="E15" s="74" t="s">
        <v>40</v>
      </c>
      <c r="F15" s="73" t="s">
        <v>41</v>
      </c>
      <c r="G15" s="58">
        <v>2990411</v>
      </c>
    </row>
    <row r="16" spans="1:7">
      <c r="B16" s="8" t="s">
        <v>42</v>
      </c>
      <c r="C16" s="80" t="s">
        <v>43</v>
      </c>
      <c r="D16" s="58">
        <v>0</v>
      </c>
      <c r="E16" s="74" t="s">
        <v>44</v>
      </c>
      <c r="F16" s="73" t="s">
        <v>45</v>
      </c>
      <c r="G16" s="58">
        <v>36385700</v>
      </c>
    </row>
    <row r="17" spans="2:7">
      <c r="B17" s="8" t="s">
        <v>46</v>
      </c>
      <c r="C17" s="80" t="s">
        <v>47</v>
      </c>
      <c r="D17" s="58">
        <v>0</v>
      </c>
      <c r="E17" s="74" t="s">
        <v>48</v>
      </c>
      <c r="F17" s="73" t="s">
        <v>49</v>
      </c>
      <c r="G17" s="58">
        <v>57428502</v>
      </c>
    </row>
    <row r="18" spans="2:7" ht="16.5" thickBot="1">
      <c r="B18" s="8" t="s">
        <v>50</v>
      </c>
      <c r="C18" s="77" t="s">
        <v>51</v>
      </c>
      <c r="D18" s="78">
        <f>SUM(D13:D17)</f>
        <v>6213.8473999999997</v>
      </c>
      <c r="E18" s="74" t="s">
        <v>52</v>
      </c>
      <c r="F18" s="73" t="s">
        <v>53</v>
      </c>
      <c r="G18" s="58">
        <v>0</v>
      </c>
    </row>
    <row r="19" spans="2:7">
      <c r="C19" s="69" t="s">
        <v>54</v>
      </c>
      <c r="D19" s="70"/>
      <c r="E19" s="68" t="s">
        <v>55</v>
      </c>
      <c r="F19" s="73" t="s">
        <v>56</v>
      </c>
      <c r="G19" s="58">
        <f>3696283+0.5</f>
        <v>3696283.5</v>
      </c>
    </row>
    <row r="20" spans="2:7">
      <c r="B20" s="8" t="s">
        <v>57</v>
      </c>
      <c r="C20" s="73" t="s">
        <v>58</v>
      </c>
      <c r="D20" s="58">
        <v>12216716</v>
      </c>
      <c r="E20" s="74" t="s">
        <v>59</v>
      </c>
      <c r="F20" s="73" t="s">
        <v>60</v>
      </c>
      <c r="G20" s="58">
        <v>0</v>
      </c>
    </row>
    <row r="21" spans="2:7" ht="16.5" thickBot="1">
      <c r="B21" s="8" t="s">
        <v>61</v>
      </c>
      <c r="C21" s="73" t="s">
        <v>62</v>
      </c>
      <c r="D21" s="75">
        <v>330491.95999999996</v>
      </c>
      <c r="E21" s="74" t="s">
        <v>63</v>
      </c>
      <c r="F21" s="77" t="s">
        <v>64</v>
      </c>
      <c r="G21" s="81">
        <f>SUM(G8:G20)</f>
        <v>223021062.03200001</v>
      </c>
    </row>
    <row r="22" spans="2:7">
      <c r="B22" s="8" t="s">
        <v>65</v>
      </c>
      <c r="C22" s="73" t="s">
        <v>66</v>
      </c>
      <c r="D22" s="58">
        <v>1162475</v>
      </c>
      <c r="E22" s="74"/>
      <c r="F22" s="71" t="s">
        <v>67</v>
      </c>
      <c r="G22" s="72"/>
    </row>
    <row r="23" spans="2:7">
      <c r="B23" s="8" t="s">
        <v>68</v>
      </c>
      <c r="C23" s="73" t="s">
        <v>69</v>
      </c>
      <c r="D23" s="58">
        <v>3228420</v>
      </c>
      <c r="E23" s="74" t="s">
        <v>70</v>
      </c>
      <c r="F23" s="82" t="s">
        <v>71</v>
      </c>
      <c r="G23" s="75">
        <v>44563380</v>
      </c>
    </row>
    <row r="24" spans="2:7">
      <c r="B24" s="8" t="s">
        <v>72</v>
      </c>
      <c r="C24" s="73" t="s">
        <v>73</v>
      </c>
      <c r="D24" s="58">
        <v>0</v>
      </c>
      <c r="E24" s="74" t="s">
        <v>74</v>
      </c>
      <c r="F24" s="83" t="s">
        <v>60</v>
      </c>
      <c r="G24" s="58">
        <v>-1668777</v>
      </c>
    </row>
    <row r="25" spans="2:7">
      <c r="B25" s="8" t="s">
        <v>75</v>
      </c>
      <c r="C25" s="73" t="s">
        <v>76</v>
      </c>
      <c r="D25" s="58">
        <v>1030221</v>
      </c>
      <c r="E25" s="74" t="s">
        <v>77</v>
      </c>
      <c r="F25" s="82" t="s">
        <v>78</v>
      </c>
      <c r="G25" s="58">
        <v>0</v>
      </c>
    </row>
    <row r="26" spans="2:7">
      <c r="B26" s="8" t="s">
        <v>79</v>
      </c>
      <c r="C26" s="73" t="s">
        <v>80</v>
      </c>
      <c r="D26" s="75">
        <v>8120057</v>
      </c>
      <c r="E26" s="74" t="s">
        <v>81</v>
      </c>
      <c r="F26" s="83" t="s">
        <v>82</v>
      </c>
      <c r="G26" s="58">
        <v>0</v>
      </c>
    </row>
    <row r="27" spans="2:7">
      <c r="B27" s="8" t="s">
        <v>83</v>
      </c>
      <c r="C27" s="73" t="s">
        <v>84</v>
      </c>
      <c r="D27" s="75">
        <v>41600279.790000007</v>
      </c>
      <c r="E27" s="74" t="s">
        <v>85</v>
      </c>
      <c r="F27" s="82" t="s">
        <v>86</v>
      </c>
      <c r="G27" s="58">
        <v>0</v>
      </c>
    </row>
    <row r="28" spans="2:7">
      <c r="B28" s="8" t="s">
        <v>87</v>
      </c>
      <c r="C28" s="73" t="s">
        <v>88</v>
      </c>
      <c r="D28" s="75">
        <v>0</v>
      </c>
      <c r="E28" s="74" t="s">
        <v>89</v>
      </c>
      <c r="F28" s="82" t="s">
        <v>90</v>
      </c>
      <c r="G28" s="58">
        <v>0</v>
      </c>
    </row>
    <row r="29" spans="2:7" ht="16.5" thickBot="1">
      <c r="B29" s="8" t="s">
        <v>91</v>
      </c>
      <c r="C29" s="73" t="s">
        <v>92</v>
      </c>
      <c r="D29" s="58">
        <v>0</v>
      </c>
      <c r="E29" s="74" t="s">
        <v>93</v>
      </c>
      <c r="F29" s="77" t="s">
        <v>94</v>
      </c>
      <c r="G29" s="78">
        <f>SUM(G23:G28)</f>
        <v>42894603</v>
      </c>
    </row>
    <row r="30" spans="2:7">
      <c r="B30" s="8" t="s">
        <v>95</v>
      </c>
      <c r="C30" s="73" t="s">
        <v>96</v>
      </c>
      <c r="D30" s="58">
        <v>3872721</v>
      </c>
      <c r="E30" s="74"/>
      <c r="F30" s="71" t="s">
        <v>97</v>
      </c>
      <c r="G30" s="72"/>
    </row>
    <row r="31" spans="2:7">
      <c r="B31" s="8" t="s">
        <v>98</v>
      </c>
      <c r="C31" s="80" t="s">
        <v>99</v>
      </c>
      <c r="D31" s="58">
        <v>-4257178</v>
      </c>
      <c r="E31" s="74" t="s">
        <v>100</v>
      </c>
      <c r="F31" s="82" t="s">
        <v>101</v>
      </c>
      <c r="G31" s="75">
        <v>61139430</v>
      </c>
    </row>
    <row r="32" spans="2:7" ht="16.5" thickBot="1">
      <c r="B32" s="8" t="s">
        <v>102</v>
      </c>
      <c r="C32" s="77" t="s">
        <v>103</v>
      </c>
      <c r="D32" s="84">
        <f>SUM(D20:D31)</f>
        <v>67304203.75</v>
      </c>
      <c r="E32" s="74" t="s">
        <v>104</v>
      </c>
      <c r="F32" s="82" t="s">
        <v>105</v>
      </c>
      <c r="G32" s="58">
        <v>100426926</v>
      </c>
    </row>
    <row r="33" spans="2:7">
      <c r="C33" s="69" t="s">
        <v>106</v>
      </c>
      <c r="D33" s="70"/>
      <c r="E33" s="74" t="s">
        <v>107</v>
      </c>
      <c r="F33" s="82" t="s">
        <v>108</v>
      </c>
      <c r="G33" s="75">
        <v>0</v>
      </c>
    </row>
    <row r="34" spans="2:7">
      <c r="B34" s="8" t="s">
        <v>109</v>
      </c>
      <c r="C34" s="73" t="s">
        <v>110</v>
      </c>
      <c r="D34" s="58">
        <v>209048</v>
      </c>
      <c r="E34" s="74" t="s">
        <v>111</v>
      </c>
      <c r="F34" s="82" t="s">
        <v>112</v>
      </c>
      <c r="G34" s="58">
        <v>0</v>
      </c>
    </row>
    <row r="35" spans="2:7">
      <c r="B35" s="8" t="s">
        <v>113</v>
      </c>
      <c r="C35" s="73" t="s">
        <v>114</v>
      </c>
      <c r="D35" s="58">
        <v>694147</v>
      </c>
      <c r="E35" s="68" t="s">
        <v>115</v>
      </c>
      <c r="F35" s="82" t="s">
        <v>116</v>
      </c>
      <c r="G35" s="58">
        <v>25048274</v>
      </c>
    </row>
    <row r="36" spans="2:7">
      <c r="B36" s="8" t="s">
        <v>117</v>
      </c>
      <c r="C36" s="73" t="s">
        <v>118</v>
      </c>
      <c r="D36" s="58">
        <v>0</v>
      </c>
      <c r="E36" s="74" t="s">
        <v>119</v>
      </c>
      <c r="F36" s="82" t="s">
        <v>120</v>
      </c>
      <c r="G36" s="58">
        <v>0</v>
      </c>
    </row>
    <row r="37" spans="2:7">
      <c r="B37" s="8" t="s">
        <v>121</v>
      </c>
      <c r="C37" s="73" t="s">
        <v>122</v>
      </c>
      <c r="D37" s="58">
        <v>139983</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4629459</v>
      </c>
    </row>
    <row r="41" spans="2:7">
      <c r="B41" s="8" t="s">
        <v>137</v>
      </c>
      <c r="C41" s="73" t="s">
        <v>138</v>
      </c>
      <c r="D41" s="58">
        <v>0</v>
      </c>
      <c r="E41" s="85" t="s">
        <v>139</v>
      </c>
      <c r="F41" s="82" t="s">
        <v>140</v>
      </c>
      <c r="G41" s="58">
        <v>8658974</v>
      </c>
    </row>
    <row r="42" spans="2:7">
      <c r="B42" s="8" t="s">
        <v>141</v>
      </c>
      <c r="C42" s="73" t="s">
        <v>142</v>
      </c>
      <c r="D42" s="58">
        <v>0</v>
      </c>
      <c r="E42" s="85" t="s">
        <v>143</v>
      </c>
      <c r="F42" s="82" t="s">
        <v>144</v>
      </c>
      <c r="G42" s="58">
        <v>1544101</v>
      </c>
    </row>
    <row r="43" spans="2:7">
      <c r="B43" s="8" t="s">
        <v>145</v>
      </c>
      <c r="C43" s="73" t="s">
        <v>146</v>
      </c>
      <c r="D43" s="58">
        <v>478308</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7778877</v>
      </c>
    </row>
    <row r="46" spans="2:7">
      <c r="B46" s="8" t="s">
        <v>157</v>
      </c>
      <c r="C46" s="73" t="s">
        <v>158</v>
      </c>
      <c r="D46" s="75">
        <v>0</v>
      </c>
      <c r="E46" s="74" t="s">
        <v>159</v>
      </c>
      <c r="F46" s="82" t="s">
        <v>160</v>
      </c>
      <c r="G46" s="58">
        <v>422141</v>
      </c>
    </row>
    <row r="47" spans="2:7">
      <c r="B47" s="8" t="s">
        <v>161</v>
      </c>
      <c r="C47" s="73" t="s">
        <v>162</v>
      </c>
      <c r="D47" s="75">
        <v>1332569</v>
      </c>
      <c r="E47" s="74" t="s">
        <v>163</v>
      </c>
      <c r="F47" s="82" t="s">
        <v>164</v>
      </c>
      <c r="G47" s="58">
        <v>6894735</v>
      </c>
    </row>
    <row r="48" spans="2:7">
      <c r="B48" s="8" t="s">
        <v>165</v>
      </c>
      <c r="C48" s="73" t="s">
        <v>166</v>
      </c>
      <c r="D48" s="58">
        <v>9958938</v>
      </c>
      <c r="E48" s="74" t="s">
        <v>167</v>
      </c>
      <c r="F48" s="82" t="s">
        <v>168</v>
      </c>
      <c r="G48" s="58">
        <v>0</v>
      </c>
    </row>
    <row r="49" spans="2:7">
      <c r="B49" s="8" t="s">
        <v>169</v>
      </c>
      <c r="C49" s="73" t="s">
        <v>170</v>
      </c>
      <c r="D49" s="58">
        <v>0</v>
      </c>
      <c r="E49" s="74" t="s">
        <v>171</v>
      </c>
      <c r="F49" s="82" t="s">
        <v>172</v>
      </c>
      <c r="G49" s="58">
        <v>120000</v>
      </c>
    </row>
    <row r="50" spans="2:7">
      <c r="B50" s="8" t="s">
        <v>173</v>
      </c>
      <c r="C50" s="73" t="s">
        <v>106</v>
      </c>
      <c r="D50" s="58">
        <v>8629118</v>
      </c>
      <c r="E50" s="74" t="s">
        <v>174</v>
      </c>
      <c r="F50" s="82" t="s">
        <v>175</v>
      </c>
      <c r="G50" s="58">
        <v>274365</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929587</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127527305</v>
      </c>
    </row>
    <row r="55" spans="2:7" ht="16.5" thickBot="1">
      <c r="B55" s="8" t="s">
        <v>191</v>
      </c>
      <c r="C55" s="77" t="s">
        <v>192</v>
      </c>
      <c r="D55" s="84">
        <f>SUM(D34:D54)</f>
        <v>21442111</v>
      </c>
      <c r="E55" s="74" t="s">
        <v>193</v>
      </c>
      <c r="F55" s="82" t="s">
        <v>194</v>
      </c>
      <c r="G55" s="58">
        <v>-21930961</v>
      </c>
    </row>
    <row r="56" spans="2:7" ht="16.5" thickBot="1">
      <c r="C56" s="69" t="s">
        <v>195</v>
      </c>
      <c r="D56" s="70"/>
      <c r="E56" s="74" t="s">
        <v>196</v>
      </c>
      <c r="F56" s="77" t="s">
        <v>197</v>
      </c>
      <c r="G56" s="84">
        <f>SUM(G31:G55)</f>
        <v>323463213</v>
      </c>
    </row>
    <row r="57" spans="2:7">
      <c r="B57" s="8" t="s">
        <v>198</v>
      </c>
      <c r="C57" s="73" t="s">
        <v>199</v>
      </c>
      <c r="D57" s="58">
        <f>30440387</f>
        <v>30440387</v>
      </c>
      <c r="E57" s="74"/>
      <c r="F57" s="71" t="s">
        <v>200</v>
      </c>
      <c r="G57" s="72"/>
    </row>
    <row r="58" spans="2:7">
      <c r="B58" s="8" t="s">
        <v>201</v>
      </c>
      <c r="C58" s="73" t="s">
        <v>202</v>
      </c>
      <c r="D58" s="58">
        <v>2573508</v>
      </c>
      <c r="E58" s="74" t="s">
        <v>203</v>
      </c>
      <c r="F58" s="73" t="s">
        <v>204</v>
      </c>
      <c r="G58" s="58">
        <v>0</v>
      </c>
    </row>
    <row r="59" spans="2:7">
      <c r="B59" s="8" t="s">
        <v>205</v>
      </c>
      <c r="C59" s="73" t="s">
        <v>206</v>
      </c>
      <c r="D59" s="58">
        <v>21150928</v>
      </c>
      <c r="E59" s="74" t="s">
        <v>207</v>
      </c>
      <c r="F59" s="73" t="s">
        <v>208</v>
      </c>
      <c r="G59" s="58">
        <v>0</v>
      </c>
    </row>
    <row r="60" spans="2:7">
      <c r="B60" s="8" t="s">
        <v>209</v>
      </c>
      <c r="C60" s="73" t="s">
        <v>210</v>
      </c>
      <c r="D60" s="58">
        <f>7838861-1</f>
        <v>7838860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62003683</v>
      </c>
      <c r="E63" s="74" t="s">
        <v>223</v>
      </c>
      <c r="F63" s="86" t="s">
        <v>224</v>
      </c>
      <c r="G63" s="84">
        <f>SUM(G58:G62)</f>
        <v>0</v>
      </c>
    </row>
    <row r="64" spans="2:7" ht="16.5" thickBot="1">
      <c r="B64" s="8" t="s">
        <v>225</v>
      </c>
      <c r="C64" s="88" t="s">
        <v>226</v>
      </c>
      <c r="D64" s="89">
        <f>D11+D18+D32+D55+D63</f>
        <v>217406615.16999999</v>
      </c>
      <c r="E64" s="74" t="s">
        <v>227</v>
      </c>
      <c r="F64" s="88" t="s">
        <v>228</v>
      </c>
      <c r="G64" s="89">
        <f>+G21+G29+G56+G63</f>
        <v>589378878.03200006</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8420346.0778199993</v>
      </c>
    </row>
    <row r="82" spans="2:7">
      <c r="B82" s="2" t="s">
        <v>286</v>
      </c>
      <c r="C82" s="80" t="s">
        <v>43</v>
      </c>
      <c r="D82" s="58">
        <v>0</v>
      </c>
      <c r="E82" s="92" t="s">
        <v>287</v>
      </c>
      <c r="F82" s="82" t="s">
        <v>274</v>
      </c>
      <c r="G82" s="58">
        <v>-163262</v>
      </c>
    </row>
    <row r="83" spans="2:7">
      <c r="B83" s="2" t="s">
        <v>288</v>
      </c>
      <c r="C83" s="73" t="s">
        <v>289</v>
      </c>
      <c r="D83" s="75">
        <v>0</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0</v>
      </c>
      <c r="E86" s="92" t="s">
        <v>302</v>
      </c>
      <c r="F86" s="77" t="s">
        <v>303</v>
      </c>
      <c r="G86" s="84">
        <f>SUM(G81:G85)</f>
        <v>8257084.0778199993</v>
      </c>
    </row>
    <row r="87" spans="2:7">
      <c r="B87" s="2"/>
      <c r="C87" s="69" t="s">
        <v>304</v>
      </c>
      <c r="D87" s="70"/>
      <c r="E87" s="92"/>
      <c r="F87" s="71" t="s">
        <v>305</v>
      </c>
      <c r="G87" s="72"/>
    </row>
    <row r="88" spans="2:7">
      <c r="B88" s="2" t="s">
        <v>306</v>
      </c>
      <c r="C88" s="73" t="s">
        <v>307</v>
      </c>
      <c r="D88" s="94">
        <v>598670970</v>
      </c>
      <c r="E88" s="92" t="s">
        <v>308</v>
      </c>
      <c r="F88" s="82" t="s">
        <v>309</v>
      </c>
      <c r="G88" s="93">
        <v>0</v>
      </c>
    </row>
    <row r="89" spans="2:7">
      <c r="B89" s="2" t="s">
        <v>310</v>
      </c>
      <c r="C89" s="73" t="s">
        <v>311</v>
      </c>
      <c r="D89" s="94">
        <v>1096466038</v>
      </c>
      <c r="E89" s="92" t="s">
        <v>312</v>
      </c>
      <c r="F89" s="82" t="s">
        <v>313</v>
      </c>
      <c r="G89" s="58">
        <v>0</v>
      </c>
    </row>
    <row r="90" spans="2:7">
      <c r="B90" s="2" t="s">
        <v>314</v>
      </c>
      <c r="C90" s="80" t="s">
        <v>315</v>
      </c>
      <c r="D90" s="94">
        <v>-4748810</v>
      </c>
      <c r="E90" s="92" t="s">
        <v>316</v>
      </c>
      <c r="F90" s="82" t="s">
        <v>317</v>
      </c>
      <c r="G90" s="58">
        <v>0</v>
      </c>
    </row>
    <row r="91" spans="2:7">
      <c r="B91" s="2" t="s">
        <v>318</v>
      </c>
      <c r="C91" s="73" t="s">
        <v>319</v>
      </c>
      <c r="D91" s="94">
        <v>124897420</v>
      </c>
      <c r="E91" s="92" t="s">
        <v>320</v>
      </c>
      <c r="F91" s="82" t="s">
        <v>321</v>
      </c>
      <c r="G91" s="93">
        <v>0</v>
      </c>
    </row>
    <row r="92" spans="2:7">
      <c r="B92" s="2" t="s">
        <v>322</v>
      </c>
      <c r="C92" s="80" t="s">
        <v>323</v>
      </c>
      <c r="D92" s="94">
        <v>-69846928</v>
      </c>
      <c r="E92" s="92" t="s">
        <v>324</v>
      </c>
      <c r="F92" s="82" t="s">
        <v>325</v>
      </c>
      <c r="G92" s="75">
        <v>0</v>
      </c>
    </row>
    <row r="93" spans="2:7">
      <c r="B93" s="2" t="s">
        <v>326</v>
      </c>
      <c r="C93" s="73" t="s">
        <v>327</v>
      </c>
      <c r="D93" s="94">
        <v>52485647</v>
      </c>
      <c r="E93" s="92" t="s">
        <v>328</v>
      </c>
      <c r="F93" s="82" t="s">
        <v>329</v>
      </c>
      <c r="G93" s="75">
        <v>0</v>
      </c>
    </row>
    <row r="94" spans="2:7">
      <c r="B94" s="2" t="s">
        <v>330</v>
      </c>
      <c r="C94" s="80" t="s">
        <v>331</v>
      </c>
      <c r="D94" s="94">
        <v>-45199588</v>
      </c>
      <c r="E94" s="92" t="s">
        <v>332</v>
      </c>
      <c r="F94" s="82" t="s">
        <v>333</v>
      </c>
      <c r="G94" s="93">
        <v>0</v>
      </c>
    </row>
    <row r="95" spans="2:7">
      <c r="B95" s="2" t="s">
        <v>334</v>
      </c>
      <c r="C95" s="73" t="s">
        <v>335</v>
      </c>
      <c r="D95" s="94">
        <v>18488538</v>
      </c>
      <c r="E95" s="92" t="s">
        <v>336</v>
      </c>
      <c r="F95" s="82" t="s">
        <v>337</v>
      </c>
      <c r="G95" s="93">
        <v>378665246</v>
      </c>
    </row>
    <row r="96" spans="2:7" ht="16.5" thickBot="1">
      <c r="B96" s="2" t="s">
        <v>338</v>
      </c>
      <c r="C96" s="80" t="s">
        <v>339</v>
      </c>
      <c r="D96" s="94">
        <v>-15579032</v>
      </c>
      <c r="E96" s="92" t="s">
        <v>340</v>
      </c>
      <c r="F96" s="86" t="s">
        <v>341</v>
      </c>
      <c r="G96" s="84">
        <f>SUM(G88:G95)</f>
        <v>378665246</v>
      </c>
    </row>
    <row r="97" spans="2:7">
      <c r="B97" s="2" t="s">
        <v>342</v>
      </c>
      <c r="C97" s="73" t="s">
        <v>343</v>
      </c>
      <c r="D97" s="94">
        <v>63811515</v>
      </c>
      <c r="E97" s="92"/>
      <c r="F97" s="71" t="s">
        <v>344</v>
      </c>
      <c r="G97" s="72"/>
    </row>
    <row r="98" spans="2:7">
      <c r="B98" s="2" t="s">
        <v>345</v>
      </c>
      <c r="C98" s="80" t="s">
        <v>346</v>
      </c>
      <c r="D98" s="94">
        <v>-43392197</v>
      </c>
      <c r="E98" s="92" t="s">
        <v>347</v>
      </c>
      <c r="F98" s="82" t="s">
        <v>348</v>
      </c>
      <c r="G98" s="93">
        <v>0</v>
      </c>
    </row>
    <row r="99" spans="2:7">
      <c r="B99" s="2" t="s">
        <v>349</v>
      </c>
      <c r="C99" s="73" t="s">
        <v>350</v>
      </c>
      <c r="D99" s="94">
        <v>11348060</v>
      </c>
      <c r="E99" s="92" t="s">
        <v>351</v>
      </c>
      <c r="F99" s="82" t="s">
        <v>352</v>
      </c>
      <c r="G99" s="93">
        <v>0</v>
      </c>
    </row>
    <row r="100" spans="2:7">
      <c r="B100" s="2" t="s">
        <v>353</v>
      </c>
      <c r="C100" s="80" t="s">
        <v>354</v>
      </c>
      <c r="D100" s="94">
        <v>-5711417</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1781690216</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386922330.07782</v>
      </c>
    </row>
    <row r="106" spans="2:7" ht="16.5" thickBot="1">
      <c r="B106" s="2" t="s">
        <v>375</v>
      </c>
      <c r="C106" s="73" t="s">
        <v>376</v>
      </c>
      <c r="D106" s="75">
        <v>19160254</v>
      </c>
      <c r="E106" s="92"/>
      <c r="F106" s="91"/>
      <c r="G106" s="91"/>
    </row>
    <row r="107" spans="2:7" ht="16.5" thickBot="1">
      <c r="B107" s="2" t="s">
        <v>377</v>
      </c>
      <c r="C107" s="80" t="s">
        <v>378</v>
      </c>
      <c r="D107" s="75">
        <v>-15549341.197666673</v>
      </c>
      <c r="E107" s="92" t="s">
        <v>379</v>
      </c>
      <c r="F107" s="96" t="s">
        <v>380</v>
      </c>
      <c r="G107" s="97">
        <f>+G64+G105</f>
        <v>976301208.10982013</v>
      </c>
    </row>
    <row r="108" spans="2:7" ht="16.5" thickBot="1">
      <c r="B108" s="2" t="s">
        <v>381</v>
      </c>
      <c r="C108" s="86" t="s">
        <v>382</v>
      </c>
      <c r="D108" s="87">
        <f>SUM(D104:D107)</f>
        <v>3610912.802333327</v>
      </c>
      <c r="E108" s="92"/>
      <c r="F108" s="91"/>
      <c r="G108" s="91"/>
    </row>
    <row r="109" spans="2:7" ht="16.5" thickBot="1">
      <c r="B109" s="2" t="s">
        <v>383</v>
      </c>
      <c r="C109" s="88" t="s">
        <v>384</v>
      </c>
      <c r="D109" s="89">
        <f>+D72+D77+D86+D102+D108</f>
        <v>1785301128.8023334</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2002707743.9723334</v>
      </c>
      <c r="E111" s="92" t="s">
        <v>389</v>
      </c>
      <c r="F111" s="82" t="s">
        <v>390</v>
      </c>
      <c r="G111" s="101">
        <v>50</v>
      </c>
    </row>
    <row r="112" spans="2:7">
      <c r="B112" s="2"/>
      <c r="C112" s="91"/>
      <c r="D112" s="91"/>
      <c r="E112" s="92" t="s">
        <v>391</v>
      </c>
      <c r="F112" s="82" t="s">
        <v>392</v>
      </c>
      <c r="G112" s="101">
        <v>0</v>
      </c>
    </row>
    <row r="113" spans="2:7" ht="16.5" thickBot="1">
      <c r="C113" s="102"/>
      <c r="D113" s="103"/>
      <c r="E113" s="92" t="s">
        <v>393</v>
      </c>
      <c r="F113" s="104" t="s">
        <v>394</v>
      </c>
      <c r="G113" s="202">
        <v>50</v>
      </c>
    </row>
    <row r="114" spans="2:7">
      <c r="B114" s="2"/>
      <c r="C114" s="90"/>
      <c r="D114" s="106"/>
      <c r="E114" s="92"/>
      <c r="F114" s="99" t="s">
        <v>395</v>
      </c>
      <c r="G114" s="107"/>
    </row>
    <row r="115" spans="2:7">
      <c r="B115" s="2" t="s">
        <v>396</v>
      </c>
      <c r="C115" s="108" t="s">
        <v>397</v>
      </c>
      <c r="D115" s="109">
        <v>0</v>
      </c>
      <c r="E115" s="110" t="s">
        <v>398</v>
      </c>
      <c r="F115" s="82" t="s">
        <v>399</v>
      </c>
      <c r="G115" s="58">
        <v>545203846</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413660786.39999998</v>
      </c>
    </row>
    <row r="120" spans="2:7" ht="16.5" thickBot="1">
      <c r="C120" s="290" t="str">
        <f>IF(D114-D116=0,"Cuentas de Orden Coiniciden","Cuentas de Orden No Coinciden")</f>
        <v>Cuentas de Orden Coiniciden</v>
      </c>
      <c r="D120" s="291"/>
      <c r="E120" s="110" t="s">
        <v>410</v>
      </c>
      <c r="F120" s="104" t="s">
        <v>411</v>
      </c>
      <c r="G120" s="105">
        <f>+IF([12]E.C.P!E70-SUM(G115:G119)=0,[12]E.C.P!E70,"Error")</f>
        <v>958864632.39999998</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2575109</v>
      </c>
    </row>
    <row r="127" spans="2:7" ht="15" customHeight="1" thickBot="1">
      <c r="C127" s="102"/>
      <c r="D127" s="103"/>
      <c r="E127" s="110" t="s">
        <v>423</v>
      </c>
      <c r="F127" s="116" t="s">
        <v>424</v>
      </c>
      <c r="G127" s="105">
        <f>+[12]E.C.P!F70</f>
        <v>2575109</v>
      </c>
    </row>
    <row r="128" spans="2:7" ht="16.5" customHeight="1">
      <c r="C128" s="102"/>
      <c r="D128" s="103"/>
      <c r="E128" s="110"/>
      <c r="F128" s="117" t="s">
        <v>425</v>
      </c>
      <c r="G128" s="107"/>
    </row>
    <row r="129" spans="3:7" ht="12.75" customHeight="1">
      <c r="C129" s="289"/>
      <c r="D129" s="289"/>
      <c r="E129" s="110" t="s">
        <v>426</v>
      </c>
      <c r="F129" s="82" t="s">
        <v>427</v>
      </c>
      <c r="G129" s="58">
        <f>89164171.55</f>
        <v>89164171.549999997</v>
      </c>
    </row>
    <row r="130" spans="3:7" ht="12.75" customHeight="1">
      <c r="C130" s="289"/>
      <c r="D130" s="289"/>
      <c r="E130" s="110" t="s">
        <v>428</v>
      </c>
      <c r="F130" s="82" t="s">
        <v>429</v>
      </c>
      <c r="G130" s="94">
        <v>-24197427</v>
      </c>
    </row>
    <row r="131" spans="3:7" ht="17.25" customHeight="1" thickBot="1">
      <c r="C131" s="102"/>
      <c r="D131" s="103"/>
      <c r="E131" s="110" t="s">
        <v>430</v>
      </c>
      <c r="F131" s="116" t="s">
        <v>431</v>
      </c>
      <c r="G131" s="105">
        <f>SUM(G129:G130)</f>
        <v>64966744.549999997</v>
      </c>
    </row>
    <row r="132" spans="3:7" ht="15" customHeight="1" thickBot="1">
      <c r="C132" s="102"/>
      <c r="D132" s="103"/>
      <c r="E132" s="110" t="s">
        <v>432</v>
      </c>
      <c r="F132" s="88" t="s">
        <v>433</v>
      </c>
      <c r="G132" s="118">
        <f>+G113+G120+G127+G131</f>
        <v>1026406535.9499999</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2002707744.0598202</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10 G29 G112 G114:G134">
    <cfRule type="cellIs" dxfId="169" priority="3" stopIfTrue="1" operator="between">
      <formula>-0.1</formula>
      <formula>-50</formula>
    </cfRule>
    <cfRule type="cellIs" dxfId="168" priority="4" stopIfTrue="1" operator="between">
      <formula>0.1</formula>
      <formula>50</formula>
    </cfRule>
  </conditionalFormatting>
  <conditionalFormatting sqref="G24:G28">
    <cfRule type="cellIs" dxfId="167" priority="1" stopIfTrue="1" operator="between">
      <formula>-0.1</formula>
      <formula>-50</formula>
    </cfRule>
    <cfRule type="cellIs" dxfId="166"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G19 D57:D60 G129"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425781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[13]Presentacion!C3</f>
        <v>GREMEDA - IAMPP</v>
      </c>
      <c r="G1" s="56"/>
    </row>
    <row r="2" spans="1:7" s="3" customFormat="1" ht="15" customHeight="1">
      <c r="A2" s="1"/>
      <c r="B2" s="2"/>
      <c r="C2" s="294" t="s">
        <v>2</v>
      </c>
      <c r="D2" s="294"/>
      <c r="E2" s="294"/>
      <c r="F2" s="55" t="str">
        <f>[13]Presentacion!C4</f>
        <v>Artigas</v>
      </c>
      <c r="G2" s="56"/>
    </row>
    <row r="3" spans="1:7" s="3" customFormat="1" ht="15" customHeight="1">
      <c r="A3" s="1"/>
      <c r="B3" s="2"/>
      <c r="C3" s="294" t="s">
        <v>3</v>
      </c>
      <c r="D3" s="294"/>
      <c r="E3" s="294"/>
      <c r="F3" s="57">
        <f>[13]Presentacion!C7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375000</v>
      </c>
      <c r="E8" s="74" t="s">
        <v>13</v>
      </c>
      <c r="F8" s="73" t="s">
        <v>14</v>
      </c>
      <c r="G8" s="75">
        <v>14780217.610000001</v>
      </c>
    </row>
    <row r="9" spans="1:7">
      <c r="B9" s="8" t="s">
        <v>15</v>
      </c>
      <c r="C9" s="73" t="s">
        <v>16</v>
      </c>
      <c r="D9" s="58">
        <v>0</v>
      </c>
      <c r="E9" s="74" t="s">
        <v>17</v>
      </c>
      <c r="F9" s="73" t="s">
        <v>18</v>
      </c>
      <c r="G9" s="75">
        <v>4784628.2700000005</v>
      </c>
    </row>
    <row r="10" spans="1:7">
      <c r="B10" s="8" t="s">
        <v>19</v>
      </c>
      <c r="C10" s="73" t="s">
        <v>20</v>
      </c>
      <c r="D10" s="76">
        <v>64044749.720000006</v>
      </c>
      <c r="E10" s="74" t="s">
        <v>21</v>
      </c>
      <c r="F10" s="73" t="s">
        <v>22</v>
      </c>
      <c r="G10" s="58">
        <v>43211</v>
      </c>
    </row>
    <row r="11" spans="1:7" ht="16.5" thickBot="1">
      <c r="B11" s="8" t="s">
        <v>23</v>
      </c>
      <c r="C11" s="77" t="s">
        <v>24</v>
      </c>
      <c r="D11" s="78">
        <f>SUM(D8:D10)</f>
        <v>64419749.720000006</v>
      </c>
      <c r="E11" s="74" t="s">
        <v>25</v>
      </c>
      <c r="F11" s="73" t="s">
        <v>26</v>
      </c>
      <c r="G11" s="75">
        <v>411254.73</v>
      </c>
    </row>
    <row r="12" spans="1:7">
      <c r="C12" s="69" t="s">
        <v>27</v>
      </c>
      <c r="D12" s="70"/>
      <c r="E12" s="74" t="s">
        <v>28</v>
      </c>
      <c r="F12" s="73" t="s">
        <v>29</v>
      </c>
      <c r="G12" s="58">
        <v>542650</v>
      </c>
    </row>
    <row r="13" spans="1:7">
      <c r="B13" s="8" t="s">
        <v>30</v>
      </c>
      <c r="C13" s="73" t="s">
        <v>31</v>
      </c>
      <c r="D13" s="79">
        <v>0</v>
      </c>
      <c r="E13" s="74" t="s">
        <v>32</v>
      </c>
      <c r="F13" s="73" t="s">
        <v>33</v>
      </c>
      <c r="G13" s="75">
        <v>96226.48</v>
      </c>
    </row>
    <row r="14" spans="1:7">
      <c r="B14" s="8" t="s">
        <v>34</v>
      </c>
      <c r="C14" s="80" t="s">
        <v>35</v>
      </c>
      <c r="D14" s="58">
        <v>0</v>
      </c>
      <c r="E14" s="74" t="s">
        <v>36</v>
      </c>
      <c r="F14" s="73" t="s">
        <v>37</v>
      </c>
      <c r="G14" s="58">
        <v>113976</v>
      </c>
    </row>
    <row r="15" spans="1:7">
      <c r="B15" s="8" t="s">
        <v>38</v>
      </c>
      <c r="C15" s="73" t="s">
        <v>39</v>
      </c>
      <c r="D15" s="58">
        <v>0</v>
      </c>
      <c r="E15" s="74" t="s">
        <v>40</v>
      </c>
      <c r="F15" s="73" t="s">
        <v>41</v>
      </c>
      <c r="G15" s="58">
        <v>382247</v>
      </c>
    </row>
    <row r="16" spans="1:7">
      <c r="B16" s="8" t="s">
        <v>42</v>
      </c>
      <c r="C16" s="80" t="s">
        <v>43</v>
      </c>
      <c r="D16" s="58">
        <v>0</v>
      </c>
      <c r="E16" s="74" t="s">
        <v>44</v>
      </c>
      <c r="F16" s="73" t="s">
        <v>45</v>
      </c>
      <c r="G16" s="58">
        <v>6678079</v>
      </c>
    </row>
    <row r="17" spans="2:7">
      <c r="B17" s="8" t="s">
        <v>46</v>
      </c>
      <c r="C17" s="80" t="s">
        <v>47</v>
      </c>
      <c r="D17" s="58">
        <v>0</v>
      </c>
      <c r="E17" s="74" t="s">
        <v>48</v>
      </c>
      <c r="F17" s="73" t="s">
        <v>49</v>
      </c>
      <c r="G17" s="58">
        <v>29487241</v>
      </c>
    </row>
    <row r="18" spans="2:7" ht="16.5" thickBot="1">
      <c r="B18" s="8" t="s">
        <v>50</v>
      </c>
      <c r="C18" s="77" t="s">
        <v>51</v>
      </c>
      <c r="D18" s="78">
        <f>SUM(D13:D17)</f>
        <v>0</v>
      </c>
      <c r="E18" s="74" t="s">
        <v>52</v>
      </c>
      <c r="F18" s="73" t="s">
        <v>53</v>
      </c>
      <c r="G18" s="58">
        <v>0</v>
      </c>
    </row>
    <row r="19" spans="2:7">
      <c r="C19" s="69" t="s">
        <v>54</v>
      </c>
      <c r="D19" s="70"/>
      <c r="E19" s="68" t="s">
        <v>55</v>
      </c>
      <c r="F19" s="73" t="s">
        <v>56</v>
      </c>
      <c r="G19" s="58">
        <v>25844559</v>
      </c>
    </row>
    <row r="20" spans="2:7">
      <c r="B20" s="8" t="s">
        <v>57</v>
      </c>
      <c r="C20" s="73" t="s">
        <v>58</v>
      </c>
      <c r="D20" s="58">
        <v>2038293</v>
      </c>
      <c r="E20" s="74" t="s">
        <v>59</v>
      </c>
      <c r="F20" s="73" t="s">
        <v>60</v>
      </c>
      <c r="G20" s="58">
        <v>-82989</v>
      </c>
    </row>
    <row r="21" spans="2:7" ht="16.5" thickBot="1">
      <c r="B21" s="8" t="s">
        <v>61</v>
      </c>
      <c r="C21" s="73" t="s">
        <v>62</v>
      </c>
      <c r="D21" s="75">
        <v>15187878.229999999</v>
      </c>
      <c r="E21" s="74" t="s">
        <v>63</v>
      </c>
      <c r="F21" s="77" t="s">
        <v>64</v>
      </c>
      <c r="G21" s="81">
        <f>SUM(G8:G20)</f>
        <v>83081301.090000004</v>
      </c>
    </row>
    <row r="22" spans="2:7">
      <c r="B22" s="8" t="s">
        <v>65</v>
      </c>
      <c r="C22" s="73" t="s">
        <v>66</v>
      </c>
      <c r="D22" s="58">
        <v>0</v>
      </c>
      <c r="E22" s="74"/>
      <c r="F22" s="71" t="s">
        <v>67</v>
      </c>
      <c r="G22" s="72"/>
    </row>
    <row r="23" spans="2:7">
      <c r="B23" s="8" t="s">
        <v>68</v>
      </c>
      <c r="C23" s="73" t="s">
        <v>69</v>
      </c>
      <c r="D23" s="58">
        <v>4243104</v>
      </c>
      <c r="E23" s="74" t="s">
        <v>70</v>
      </c>
      <c r="F23" s="82" t="s">
        <v>71</v>
      </c>
      <c r="G23" s="75">
        <v>52030977.803330004</v>
      </c>
    </row>
    <row r="24" spans="2:7">
      <c r="B24" s="8" t="s">
        <v>72</v>
      </c>
      <c r="C24" s="73" t="s">
        <v>73</v>
      </c>
      <c r="D24" s="58">
        <v>1311422</v>
      </c>
      <c r="E24" s="74" t="s">
        <v>74</v>
      </c>
      <c r="F24" s="83" t="s">
        <v>60</v>
      </c>
      <c r="G24" s="58">
        <v>-3849855</v>
      </c>
    </row>
    <row r="25" spans="2:7">
      <c r="B25" s="8" t="s">
        <v>75</v>
      </c>
      <c r="C25" s="73" t="s">
        <v>76</v>
      </c>
      <c r="D25" s="58">
        <v>39602814</v>
      </c>
      <c r="E25" s="74" t="s">
        <v>77</v>
      </c>
      <c r="F25" s="82" t="s">
        <v>78</v>
      </c>
      <c r="G25" s="58">
        <v>1246611</v>
      </c>
    </row>
    <row r="26" spans="2:7">
      <c r="B26" s="8" t="s">
        <v>79</v>
      </c>
      <c r="C26" s="73" t="s">
        <v>80</v>
      </c>
      <c r="D26" s="75">
        <v>76027.08</v>
      </c>
      <c r="E26" s="74" t="s">
        <v>81</v>
      </c>
      <c r="F26" s="83" t="s">
        <v>82</v>
      </c>
      <c r="G26" s="58">
        <v>-117946</v>
      </c>
    </row>
    <row r="27" spans="2:7">
      <c r="B27" s="8" t="s">
        <v>83</v>
      </c>
      <c r="C27" s="73" t="s">
        <v>84</v>
      </c>
      <c r="D27" s="75">
        <v>9397581.9100000001</v>
      </c>
      <c r="E27" s="74" t="s">
        <v>85</v>
      </c>
      <c r="F27" s="82" t="s">
        <v>86</v>
      </c>
      <c r="G27" s="58">
        <v>14578176</v>
      </c>
    </row>
    <row r="28" spans="2:7">
      <c r="B28" s="8" t="s">
        <v>87</v>
      </c>
      <c r="C28" s="73" t="s">
        <v>88</v>
      </c>
      <c r="D28" s="75">
        <v>0</v>
      </c>
      <c r="E28" s="74" t="s">
        <v>89</v>
      </c>
      <c r="F28" s="82" t="s">
        <v>90</v>
      </c>
      <c r="G28" s="58">
        <v>0</v>
      </c>
    </row>
    <row r="29" spans="2:7" ht="16.5" thickBot="1">
      <c r="B29" s="8" t="s">
        <v>91</v>
      </c>
      <c r="C29" s="73" t="s">
        <v>92</v>
      </c>
      <c r="D29" s="58">
        <v>0</v>
      </c>
      <c r="E29" s="74" t="s">
        <v>93</v>
      </c>
      <c r="F29" s="77" t="s">
        <v>94</v>
      </c>
      <c r="G29" s="78">
        <f>SUM(G23:G28)</f>
        <v>63887963.803330004</v>
      </c>
    </row>
    <row r="30" spans="2:7">
      <c r="B30" s="8" t="s">
        <v>95</v>
      </c>
      <c r="C30" s="73" t="s">
        <v>96</v>
      </c>
      <c r="D30" s="58">
        <v>1570665</v>
      </c>
      <c r="E30" s="74"/>
      <c r="F30" s="71" t="s">
        <v>97</v>
      </c>
      <c r="G30" s="72"/>
    </row>
    <row r="31" spans="2:7">
      <c r="B31" s="8" t="s">
        <v>98</v>
      </c>
      <c r="C31" s="80" t="s">
        <v>99</v>
      </c>
      <c r="D31" s="58">
        <v>-1451437</v>
      </c>
      <c r="E31" s="74" t="s">
        <v>100</v>
      </c>
      <c r="F31" s="82" t="s">
        <v>101</v>
      </c>
      <c r="G31" s="75">
        <v>22935064.319999989</v>
      </c>
    </row>
    <row r="32" spans="2:7" ht="16.5" thickBot="1">
      <c r="B32" s="8" t="s">
        <v>102</v>
      </c>
      <c r="C32" s="77" t="s">
        <v>103</v>
      </c>
      <c r="D32" s="84">
        <f>SUM(D20:D31)</f>
        <v>71976348.219999999</v>
      </c>
      <c r="E32" s="74" t="s">
        <v>104</v>
      </c>
      <c r="F32" s="82" t="s">
        <v>105</v>
      </c>
      <c r="G32" s="58">
        <v>107099062</v>
      </c>
    </row>
    <row r="33" spans="2:7">
      <c r="C33" s="69" t="s">
        <v>106</v>
      </c>
      <c r="D33" s="70"/>
      <c r="E33" s="74" t="s">
        <v>107</v>
      </c>
      <c r="F33" s="82" t="s">
        <v>108</v>
      </c>
      <c r="G33" s="75">
        <v>0</v>
      </c>
    </row>
    <row r="34" spans="2:7">
      <c r="B34" s="8" t="s">
        <v>109</v>
      </c>
      <c r="C34" s="73" t="s">
        <v>110</v>
      </c>
      <c r="D34" s="58">
        <v>7923973</v>
      </c>
      <c r="E34" s="74" t="s">
        <v>111</v>
      </c>
      <c r="F34" s="82" t="s">
        <v>112</v>
      </c>
      <c r="G34" s="58">
        <v>18000541</v>
      </c>
    </row>
    <row r="35" spans="2:7">
      <c r="B35" s="8" t="s">
        <v>113</v>
      </c>
      <c r="C35" s="73" t="s">
        <v>114</v>
      </c>
      <c r="D35" s="58">
        <v>3789</v>
      </c>
      <c r="E35" s="68" t="s">
        <v>115</v>
      </c>
      <c r="F35" s="82" t="s">
        <v>116</v>
      </c>
      <c r="G35" s="58">
        <v>11031346</v>
      </c>
    </row>
    <row r="36" spans="2:7">
      <c r="B36" s="8" t="s">
        <v>117</v>
      </c>
      <c r="C36" s="73" t="s">
        <v>118</v>
      </c>
      <c r="D36" s="58">
        <v>0</v>
      </c>
      <c r="E36" s="74" t="s">
        <v>119</v>
      </c>
      <c r="F36" s="82" t="s">
        <v>120</v>
      </c>
      <c r="G36" s="58">
        <v>0</v>
      </c>
    </row>
    <row r="37" spans="2:7">
      <c r="B37" s="8" t="s">
        <v>121</v>
      </c>
      <c r="C37" s="73" t="s">
        <v>122</v>
      </c>
      <c r="D37" s="58">
        <v>129207</v>
      </c>
      <c r="E37" s="85" t="s">
        <v>123</v>
      </c>
      <c r="F37" s="82" t="s">
        <v>124</v>
      </c>
      <c r="G37" s="58">
        <v>0</v>
      </c>
    </row>
    <row r="38" spans="2:7">
      <c r="B38" s="8" t="s">
        <v>125</v>
      </c>
      <c r="C38" s="73" t="s">
        <v>126</v>
      </c>
      <c r="D38" s="58">
        <v>3469292</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1528829</v>
      </c>
    </row>
    <row r="41" spans="2:7">
      <c r="B41" s="8" t="s">
        <v>137</v>
      </c>
      <c r="C41" s="73" t="s">
        <v>138</v>
      </c>
      <c r="D41" s="58">
        <v>0</v>
      </c>
      <c r="E41" s="85" t="s">
        <v>139</v>
      </c>
      <c r="F41" s="82" t="s">
        <v>140</v>
      </c>
      <c r="G41" s="58">
        <v>5798652</v>
      </c>
    </row>
    <row r="42" spans="2:7">
      <c r="B42" s="8" t="s">
        <v>141</v>
      </c>
      <c r="C42" s="73" t="s">
        <v>142</v>
      </c>
      <c r="D42" s="58">
        <v>912118</v>
      </c>
      <c r="E42" s="85" t="s">
        <v>143</v>
      </c>
      <c r="F42" s="82" t="s">
        <v>144</v>
      </c>
      <c r="G42" s="58">
        <v>554349</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5969902</v>
      </c>
    </row>
    <row r="46" spans="2:7">
      <c r="B46" s="8" t="s">
        <v>157</v>
      </c>
      <c r="C46" s="73" t="s">
        <v>158</v>
      </c>
      <c r="D46" s="75">
        <v>0</v>
      </c>
      <c r="E46" s="74" t="s">
        <v>159</v>
      </c>
      <c r="F46" s="82" t="s">
        <v>160</v>
      </c>
      <c r="G46" s="58">
        <v>2325777</v>
      </c>
    </row>
    <row r="47" spans="2:7">
      <c r="B47" s="8" t="s">
        <v>161</v>
      </c>
      <c r="C47" s="73" t="s">
        <v>162</v>
      </c>
      <c r="D47" s="75">
        <v>0</v>
      </c>
      <c r="E47" s="74" t="s">
        <v>163</v>
      </c>
      <c r="F47" s="82" t="s">
        <v>164</v>
      </c>
      <c r="G47" s="58">
        <v>4519948</v>
      </c>
    </row>
    <row r="48" spans="2:7">
      <c r="B48" s="8" t="s">
        <v>165</v>
      </c>
      <c r="C48" s="73" t="s">
        <v>166</v>
      </c>
      <c r="D48" s="58">
        <v>0</v>
      </c>
      <c r="E48" s="74" t="s">
        <v>167</v>
      </c>
      <c r="F48" s="82" t="s">
        <v>168</v>
      </c>
      <c r="G48" s="58">
        <v>2889058</v>
      </c>
    </row>
    <row r="49" spans="2:7">
      <c r="B49" s="8" t="s">
        <v>169</v>
      </c>
      <c r="C49" s="73" t="s">
        <v>170</v>
      </c>
      <c r="D49" s="58">
        <v>184714</v>
      </c>
      <c r="E49" s="74" t="s">
        <v>171</v>
      </c>
      <c r="F49" s="82" t="s">
        <v>172</v>
      </c>
      <c r="G49" s="58">
        <v>0</v>
      </c>
    </row>
    <row r="50" spans="2:7">
      <c r="B50" s="8" t="s">
        <v>173</v>
      </c>
      <c r="C50" s="73" t="s">
        <v>106</v>
      </c>
      <c r="D50" s="58">
        <v>8351195</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12819305</v>
      </c>
    </row>
    <row r="55" spans="2:7" ht="16.5" thickBot="1">
      <c r="B55" s="8" t="s">
        <v>191</v>
      </c>
      <c r="C55" s="77" t="s">
        <v>192</v>
      </c>
      <c r="D55" s="84">
        <f>SUM(D34:D54)</f>
        <v>20974288</v>
      </c>
      <c r="E55" s="74" t="s">
        <v>193</v>
      </c>
      <c r="F55" s="82" t="s">
        <v>194</v>
      </c>
      <c r="G55" s="58">
        <v>-1990697</v>
      </c>
    </row>
    <row r="56" spans="2:7" ht="16.5" thickBot="1">
      <c r="C56" s="69" t="s">
        <v>195</v>
      </c>
      <c r="D56" s="70"/>
      <c r="E56" s="74" t="s">
        <v>196</v>
      </c>
      <c r="F56" s="77" t="s">
        <v>197</v>
      </c>
      <c r="G56" s="84">
        <f>SUM(G31:G55)</f>
        <v>193481136.31999999</v>
      </c>
    </row>
    <row r="57" spans="2:7">
      <c r="B57" s="8" t="s">
        <v>198</v>
      </c>
      <c r="C57" s="73" t="s">
        <v>199</v>
      </c>
      <c r="D57" s="58">
        <v>9577648</v>
      </c>
      <c r="E57" s="74"/>
      <c r="F57" s="71" t="s">
        <v>200</v>
      </c>
      <c r="G57" s="72"/>
    </row>
    <row r="58" spans="2:7">
      <c r="B58" s="8" t="s">
        <v>201</v>
      </c>
      <c r="C58" s="73" t="s">
        <v>202</v>
      </c>
      <c r="D58" s="58">
        <v>0</v>
      </c>
      <c r="E58" s="74" t="s">
        <v>203</v>
      </c>
      <c r="F58" s="73" t="s">
        <v>204</v>
      </c>
      <c r="G58" s="58">
        <v>0</v>
      </c>
    </row>
    <row r="59" spans="2:7">
      <c r="B59" s="8" t="s">
        <v>205</v>
      </c>
      <c r="C59" s="73" t="s">
        <v>206</v>
      </c>
      <c r="D59" s="58">
        <v>12668999</v>
      </c>
      <c r="E59" s="74" t="s">
        <v>207</v>
      </c>
      <c r="F59" s="73" t="s">
        <v>208</v>
      </c>
      <c r="G59" s="58">
        <v>0</v>
      </c>
    </row>
    <row r="60" spans="2:7">
      <c r="B60" s="8" t="s">
        <v>209</v>
      </c>
      <c r="C60" s="73" t="s">
        <v>210</v>
      </c>
      <c r="D60" s="58">
        <v>793733</v>
      </c>
      <c r="E60" s="74" t="s">
        <v>211</v>
      </c>
      <c r="F60" s="73" t="s">
        <v>212</v>
      </c>
      <c r="G60" s="58">
        <v>0</v>
      </c>
    </row>
    <row r="61" spans="2:7">
      <c r="B61" s="8" t="s">
        <v>213</v>
      </c>
      <c r="C61" s="73" t="s">
        <v>214</v>
      </c>
      <c r="D61" s="58">
        <v>0</v>
      </c>
      <c r="E61" s="74" t="s">
        <v>215</v>
      </c>
      <c r="F61" s="73" t="s">
        <v>216</v>
      </c>
      <c r="G61" s="58">
        <v>9788303</v>
      </c>
    </row>
    <row r="62" spans="2:7">
      <c r="B62" s="8" t="s">
        <v>217</v>
      </c>
      <c r="C62" s="80" t="s">
        <v>218</v>
      </c>
      <c r="D62" s="58">
        <v>0</v>
      </c>
      <c r="E62" s="74" t="s">
        <v>219</v>
      </c>
      <c r="F62" s="73" t="s">
        <v>220</v>
      </c>
      <c r="G62" s="58">
        <v>0</v>
      </c>
    </row>
    <row r="63" spans="2:7" ht="16.5" thickBot="1">
      <c r="B63" s="8" t="s">
        <v>221</v>
      </c>
      <c r="C63" s="86" t="s">
        <v>222</v>
      </c>
      <c r="D63" s="87">
        <f>SUM(D57:D62)</f>
        <v>23040380</v>
      </c>
      <c r="E63" s="74" t="s">
        <v>223</v>
      </c>
      <c r="F63" s="86" t="s">
        <v>224</v>
      </c>
      <c r="G63" s="84">
        <f>SUM(G58:G62)</f>
        <v>9788303</v>
      </c>
    </row>
    <row r="64" spans="2:7" ht="16.5" thickBot="1">
      <c r="B64" s="8" t="s">
        <v>225</v>
      </c>
      <c r="C64" s="88" t="s">
        <v>226</v>
      </c>
      <c r="D64" s="89">
        <f>D11+D18+D32+D55+D63</f>
        <v>180410765.94</v>
      </c>
      <c r="E64" s="74" t="s">
        <v>227</v>
      </c>
      <c r="F64" s="88" t="s">
        <v>228</v>
      </c>
      <c r="G64" s="89">
        <f>+G21+G29+G56+G63</f>
        <v>350238704.21333003</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76901.820000000007</v>
      </c>
    </row>
    <row r="70" spans="2:7">
      <c r="B70" s="2" t="s">
        <v>241</v>
      </c>
      <c r="C70" s="73" t="s">
        <v>242</v>
      </c>
      <c r="D70" s="58">
        <v>2897874</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2897874</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-715</v>
      </c>
    </row>
    <row r="79" spans="2:7" ht="16.5" thickBot="1">
      <c r="B79" s="2" t="s">
        <v>275</v>
      </c>
      <c r="C79" s="73" t="s">
        <v>276</v>
      </c>
      <c r="D79" s="75">
        <v>0</v>
      </c>
      <c r="E79" s="92" t="s">
        <v>277</v>
      </c>
      <c r="F79" s="77" t="s">
        <v>278</v>
      </c>
      <c r="G79" s="84">
        <f>SUM(G68:G78)</f>
        <v>76186.820000000007</v>
      </c>
    </row>
    <row r="80" spans="2:7">
      <c r="B80" s="2" t="s">
        <v>279</v>
      </c>
      <c r="C80" s="73" t="s">
        <v>280</v>
      </c>
      <c r="D80" s="75">
        <v>0</v>
      </c>
      <c r="E80" s="92"/>
      <c r="F80" s="71" t="s">
        <v>281</v>
      </c>
      <c r="G80" s="72"/>
    </row>
    <row r="81" spans="2:7">
      <c r="B81" s="2" t="s">
        <v>282</v>
      </c>
      <c r="C81" s="73" t="s">
        <v>283</v>
      </c>
      <c r="D81" s="58">
        <v>0</v>
      </c>
      <c r="E81" s="92" t="s">
        <v>284</v>
      </c>
      <c r="F81" s="82" t="s">
        <v>285</v>
      </c>
      <c r="G81" s="75">
        <v>21544839.668095</v>
      </c>
    </row>
    <row r="82" spans="2:7">
      <c r="B82" s="2" t="s">
        <v>286</v>
      </c>
      <c r="C82" s="80" t="s">
        <v>43</v>
      </c>
      <c r="D82" s="58">
        <v>0</v>
      </c>
      <c r="E82" s="92" t="s">
        <v>287</v>
      </c>
      <c r="F82" s="82" t="s">
        <v>274</v>
      </c>
      <c r="G82" s="58">
        <v>-882380</v>
      </c>
    </row>
    <row r="83" spans="2:7">
      <c r="B83" s="2" t="s">
        <v>288</v>
      </c>
      <c r="C83" s="73" t="s">
        <v>289</v>
      </c>
      <c r="D83" s="75">
        <v>118971717.17465159</v>
      </c>
      <c r="E83" s="92" t="s">
        <v>290</v>
      </c>
      <c r="F83" s="82" t="s">
        <v>291</v>
      </c>
      <c r="G83" s="58">
        <v>9219029</v>
      </c>
    </row>
    <row r="84" spans="2:7">
      <c r="B84" s="2" t="s">
        <v>292</v>
      </c>
      <c r="C84" s="73" t="s">
        <v>293</v>
      </c>
      <c r="D84" s="58">
        <v>0</v>
      </c>
      <c r="E84" s="92" t="s">
        <v>294</v>
      </c>
      <c r="F84" s="82" t="s">
        <v>295</v>
      </c>
      <c r="G84" s="58">
        <v>2169530</v>
      </c>
    </row>
    <row r="85" spans="2:7">
      <c r="B85" s="2" t="s">
        <v>296</v>
      </c>
      <c r="C85" s="80" t="s">
        <v>297</v>
      </c>
      <c r="D85" s="58">
        <v>0</v>
      </c>
      <c r="E85" s="92" t="s">
        <v>298</v>
      </c>
      <c r="F85" s="82" t="s">
        <v>299</v>
      </c>
      <c r="G85" s="93">
        <v>-130535</v>
      </c>
    </row>
    <row r="86" spans="2:7" ht="16.5" thickBot="1">
      <c r="B86" s="2" t="s">
        <v>300</v>
      </c>
      <c r="C86" s="77" t="s">
        <v>301</v>
      </c>
      <c r="D86" s="84">
        <f>SUM(D79:D85)</f>
        <v>118971717.17465159</v>
      </c>
      <c r="E86" s="92" t="s">
        <v>302</v>
      </c>
      <c r="F86" s="77" t="s">
        <v>303</v>
      </c>
      <c r="G86" s="84">
        <f>SUM(G81:G85)</f>
        <v>31920483.668095</v>
      </c>
    </row>
    <row r="87" spans="2:7">
      <c r="B87" s="2"/>
      <c r="C87" s="69" t="s">
        <v>304</v>
      </c>
      <c r="D87" s="70"/>
      <c r="E87" s="92"/>
      <c r="F87" s="71" t="s">
        <v>305</v>
      </c>
      <c r="G87" s="72"/>
    </row>
    <row r="88" spans="2:7">
      <c r="B88" s="2" t="s">
        <v>306</v>
      </c>
      <c r="C88" s="73" t="s">
        <v>307</v>
      </c>
      <c r="D88" s="94">
        <v>25978897</v>
      </c>
      <c r="E88" s="92" t="s">
        <v>308</v>
      </c>
      <c r="F88" s="82" t="s">
        <v>309</v>
      </c>
      <c r="G88" s="93">
        <v>0</v>
      </c>
    </row>
    <row r="89" spans="2:7">
      <c r="B89" s="2" t="s">
        <v>310</v>
      </c>
      <c r="C89" s="73" t="s">
        <v>311</v>
      </c>
      <c r="D89" s="94">
        <v>507915274</v>
      </c>
      <c r="E89" s="92" t="s">
        <v>312</v>
      </c>
      <c r="F89" s="82" t="s">
        <v>313</v>
      </c>
      <c r="G89" s="58">
        <v>0</v>
      </c>
    </row>
    <row r="90" spans="2:7">
      <c r="B90" s="2" t="s">
        <v>314</v>
      </c>
      <c r="C90" s="80" t="s">
        <v>315</v>
      </c>
      <c r="D90" s="94">
        <v>-119200761</v>
      </c>
      <c r="E90" s="92" t="s">
        <v>316</v>
      </c>
      <c r="F90" s="82" t="s">
        <v>317</v>
      </c>
      <c r="G90" s="58">
        <v>0</v>
      </c>
    </row>
    <row r="91" spans="2:7">
      <c r="B91" s="2" t="s">
        <v>318</v>
      </c>
      <c r="C91" s="73" t="s">
        <v>319</v>
      </c>
      <c r="D91" s="94">
        <v>82747821</v>
      </c>
      <c r="E91" s="92" t="s">
        <v>320</v>
      </c>
      <c r="F91" s="82" t="s">
        <v>321</v>
      </c>
      <c r="G91" s="93">
        <v>0</v>
      </c>
    </row>
    <row r="92" spans="2:7">
      <c r="B92" s="2" t="s">
        <v>322</v>
      </c>
      <c r="C92" s="80" t="s">
        <v>323</v>
      </c>
      <c r="D92" s="94">
        <v>-42855558</v>
      </c>
      <c r="E92" s="92" t="s">
        <v>324</v>
      </c>
      <c r="F92" s="82" t="s">
        <v>325</v>
      </c>
      <c r="G92" s="75">
        <v>0</v>
      </c>
    </row>
    <row r="93" spans="2:7">
      <c r="B93" s="2" t="s">
        <v>326</v>
      </c>
      <c r="C93" s="73" t="s">
        <v>327</v>
      </c>
      <c r="D93" s="94">
        <v>19459126</v>
      </c>
      <c r="E93" s="92" t="s">
        <v>328</v>
      </c>
      <c r="F93" s="82" t="s">
        <v>329</v>
      </c>
      <c r="G93" s="75">
        <v>0</v>
      </c>
    </row>
    <row r="94" spans="2:7">
      <c r="B94" s="2" t="s">
        <v>330</v>
      </c>
      <c r="C94" s="80" t="s">
        <v>331</v>
      </c>
      <c r="D94" s="94">
        <v>-8927701</v>
      </c>
      <c r="E94" s="92" t="s">
        <v>332</v>
      </c>
      <c r="F94" s="82" t="s">
        <v>333</v>
      </c>
      <c r="G94" s="93">
        <v>0</v>
      </c>
    </row>
    <row r="95" spans="2:7">
      <c r="B95" s="2" t="s">
        <v>334</v>
      </c>
      <c r="C95" s="73" t="s">
        <v>335</v>
      </c>
      <c r="D95" s="94">
        <v>7908488</v>
      </c>
      <c r="E95" s="92" t="s">
        <v>336</v>
      </c>
      <c r="F95" s="82" t="s">
        <v>337</v>
      </c>
      <c r="G95" s="93">
        <v>1926168</v>
      </c>
    </row>
    <row r="96" spans="2:7" ht="16.5" thickBot="1">
      <c r="B96" s="2" t="s">
        <v>338</v>
      </c>
      <c r="C96" s="80" t="s">
        <v>339</v>
      </c>
      <c r="D96" s="94">
        <v>-3017391</v>
      </c>
      <c r="E96" s="92" t="s">
        <v>340</v>
      </c>
      <c r="F96" s="86" t="s">
        <v>341</v>
      </c>
      <c r="G96" s="84">
        <f>SUM(G88:G95)</f>
        <v>1926168</v>
      </c>
    </row>
    <row r="97" spans="2:7">
      <c r="B97" s="2" t="s">
        <v>342</v>
      </c>
      <c r="C97" s="73" t="s">
        <v>343</v>
      </c>
      <c r="D97" s="94">
        <v>16461107</v>
      </c>
      <c r="E97" s="92"/>
      <c r="F97" s="71" t="s">
        <v>344</v>
      </c>
      <c r="G97" s="72"/>
    </row>
    <row r="98" spans="2:7">
      <c r="B98" s="2" t="s">
        <v>345</v>
      </c>
      <c r="C98" s="80" t="s">
        <v>346</v>
      </c>
      <c r="D98" s="94">
        <v>-9053866</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477415436</v>
      </c>
      <c r="E102" s="92" t="s">
        <v>363</v>
      </c>
      <c r="F102" s="82" t="s">
        <v>364</v>
      </c>
      <c r="G102" s="93">
        <v>10968056</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10968056</v>
      </c>
    </row>
    <row r="105" spans="2:7" ht="16.5" thickBot="1">
      <c r="B105" s="2" t="s">
        <v>371</v>
      </c>
      <c r="C105" s="80" t="s">
        <v>372</v>
      </c>
      <c r="D105" s="75">
        <v>0</v>
      </c>
      <c r="E105" s="92" t="s">
        <v>373</v>
      </c>
      <c r="F105" s="88" t="s">
        <v>374</v>
      </c>
      <c r="G105" s="89">
        <f>G79+G86+G96+G104</f>
        <v>44890894.488095</v>
      </c>
    </row>
    <row r="106" spans="2:7" ht="16.5" thickBot="1">
      <c r="B106" s="2" t="s">
        <v>375</v>
      </c>
      <c r="C106" s="73" t="s">
        <v>376</v>
      </c>
      <c r="D106" s="75">
        <v>7413143</v>
      </c>
      <c r="E106" s="92"/>
      <c r="F106" s="91"/>
      <c r="G106" s="91"/>
    </row>
    <row r="107" spans="2:7" ht="16.5" thickBot="1">
      <c r="B107" s="2" t="s">
        <v>377</v>
      </c>
      <c r="C107" s="80" t="s">
        <v>378</v>
      </c>
      <c r="D107" s="75">
        <v>-2640846</v>
      </c>
      <c r="E107" s="92" t="s">
        <v>379</v>
      </c>
      <c r="F107" s="96" t="s">
        <v>380</v>
      </c>
      <c r="G107" s="97">
        <f>+G64+G105</f>
        <v>395129598.70142502</v>
      </c>
    </row>
    <row r="108" spans="2:7" ht="16.5" thickBot="1">
      <c r="B108" s="2" t="s">
        <v>381</v>
      </c>
      <c r="C108" s="86" t="s">
        <v>382</v>
      </c>
      <c r="D108" s="87">
        <f>SUM(D104:D107)</f>
        <v>4772297</v>
      </c>
      <c r="E108" s="92"/>
      <c r="F108" s="91"/>
      <c r="G108" s="91"/>
    </row>
    <row r="109" spans="2:7" ht="16.5" thickBot="1">
      <c r="B109" s="2" t="s">
        <v>383</v>
      </c>
      <c r="C109" s="88" t="s">
        <v>384</v>
      </c>
      <c r="D109" s="89">
        <f>+D72+D77+D86+D102+D108</f>
        <v>604057324.17465162</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784468090.11465168</v>
      </c>
      <c r="E111" s="92" t="s">
        <v>389</v>
      </c>
      <c r="F111" s="82" t="s">
        <v>390</v>
      </c>
      <c r="G111" s="101">
        <v>19562484</v>
      </c>
    </row>
    <row r="112" spans="2:7">
      <c r="B112" s="2"/>
      <c r="C112" s="91"/>
      <c r="D112" s="91"/>
      <c r="E112" s="92" t="s">
        <v>391</v>
      </c>
      <c r="F112" s="82" t="s">
        <v>392</v>
      </c>
      <c r="G112" s="101">
        <v>0</v>
      </c>
    </row>
    <row r="113" spans="2:7" ht="16.5" thickBot="1">
      <c r="C113" s="102"/>
      <c r="D113" s="103"/>
      <c r="E113" s="92" t="s">
        <v>393</v>
      </c>
      <c r="F113" s="104" t="s">
        <v>394</v>
      </c>
      <c r="G113" s="105">
        <f>SUM(G111:G112)</f>
        <v>19562484</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461279860</v>
      </c>
    </row>
    <row r="120" spans="2:7" ht="16.5" thickBot="1">
      <c r="C120" s="290" t="str">
        <f>IF(D114-D116=0,"Cuentas de Orden Coiniciden","Cuentas de Orden No Coinciden")</f>
        <v>Cuentas de Orden Coiniciden</v>
      </c>
      <c r="D120" s="291"/>
      <c r="E120" s="110" t="s">
        <v>410</v>
      </c>
      <c r="F120" s="104" t="s">
        <v>411</v>
      </c>
      <c r="G120" s="105">
        <f>+IF([13]E.C.P!E70-SUM(G115:G119)=0,[13]E.C.P!E70,"Error")</f>
        <v>461279860</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9689129</v>
      </c>
    </row>
    <row r="127" spans="2:7" ht="15" customHeight="1" thickBot="1">
      <c r="C127" s="102"/>
      <c r="D127" s="103"/>
      <c r="E127" s="110" t="s">
        <v>423</v>
      </c>
      <c r="F127" s="116" t="s">
        <v>424</v>
      </c>
      <c r="G127" s="105">
        <f>+[13]E.C.P!F70</f>
        <v>9689129</v>
      </c>
    </row>
    <row r="128" spans="2:7" ht="16.5" customHeight="1">
      <c r="C128" s="102"/>
      <c r="D128" s="103"/>
      <c r="E128" s="110"/>
      <c r="F128" s="117" t="s">
        <v>425</v>
      </c>
      <c r="G128" s="107"/>
    </row>
    <row r="129" spans="3:7" ht="12.75" customHeight="1">
      <c r="C129" s="289"/>
      <c r="D129" s="289"/>
      <c r="E129" s="110" t="s">
        <v>426</v>
      </c>
      <c r="F129" s="82" t="s">
        <v>427</v>
      </c>
      <c r="G129" s="58">
        <v>-140974300</v>
      </c>
    </row>
    <row r="130" spans="3:7" ht="12.75" customHeight="1">
      <c r="C130" s="289"/>
      <c r="D130" s="289"/>
      <c r="E130" s="110" t="s">
        <v>428</v>
      </c>
      <c r="F130" s="82" t="s">
        <v>429</v>
      </c>
      <c r="G130" s="94">
        <v>39781318</v>
      </c>
    </row>
    <row r="131" spans="3:7" ht="17.25" customHeight="1" thickBot="1">
      <c r="C131" s="102"/>
      <c r="D131" s="103"/>
      <c r="E131" s="110" t="s">
        <v>430</v>
      </c>
      <c r="F131" s="116" t="s">
        <v>431</v>
      </c>
      <c r="G131" s="105">
        <f>SUM(G129:G130)</f>
        <v>-101192982</v>
      </c>
    </row>
    <row r="132" spans="3:7" ht="15" customHeight="1" thickBot="1">
      <c r="C132" s="102"/>
      <c r="D132" s="103"/>
      <c r="E132" s="110" t="s">
        <v>432</v>
      </c>
      <c r="F132" s="88" t="s">
        <v>433</v>
      </c>
      <c r="G132" s="118">
        <f>+G113+G120+G127+G131</f>
        <v>389338491</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784468089.70142508</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165" priority="3" stopIfTrue="1" operator="between">
      <formula>-0.1</formula>
      <formula>-50</formula>
    </cfRule>
    <cfRule type="cellIs" dxfId="164" priority="4" stopIfTrue="1" operator="between">
      <formula>0.1</formula>
      <formula>50</formula>
    </cfRule>
  </conditionalFormatting>
  <conditionalFormatting sqref="G24:G28">
    <cfRule type="cellIs" dxfId="163" priority="1" stopIfTrue="1" operator="between">
      <formula>-0.1</formula>
      <formula>-50</formula>
    </cfRule>
    <cfRule type="cellIs" dxfId="162"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57031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[14]Presentacion!C3</f>
        <v>CAAMEPA - IAMPP</v>
      </c>
      <c r="G1" s="56"/>
    </row>
    <row r="2" spans="1:7" s="3" customFormat="1" ht="15" customHeight="1">
      <c r="A2" s="1"/>
      <c r="B2" s="2"/>
      <c r="C2" s="294" t="s">
        <v>2</v>
      </c>
      <c r="D2" s="294"/>
      <c r="E2" s="294"/>
      <c r="F2" s="55" t="str">
        <f>[14]Presentacion!C4</f>
        <v>Canelones</v>
      </c>
      <c r="G2" s="56"/>
    </row>
    <row r="3" spans="1:7" s="3" customFormat="1" ht="15" customHeight="1">
      <c r="A3" s="1"/>
      <c r="B3" s="2"/>
      <c r="C3" s="294" t="s">
        <v>3</v>
      </c>
      <c r="D3" s="294"/>
      <c r="E3" s="294"/>
      <c r="F3" s="57">
        <f>[14]Presentacion!C7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610096</v>
      </c>
      <c r="E8" s="74" t="s">
        <v>13</v>
      </c>
      <c r="F8" s="73" t="s">
        <v>14</v>
      </c>
      <c r="G8" s="75">
        <v>32217170</v>
      </c>
    </row>
    <row r="9" spans="1:7">
      <c r="B9" s="8" t="s">
        <v>15</v>
      </c>
      <c r="C9" s="73" t="s">
        <v>16</v>
      </c>
      <c r="D9" s="58">
        <v>0</v>
      </c>
      <c r="E9" s="74" t="s">
        <v>17</v>
      </c>
      <c r="F9" s="73" t="s">
        <v>18</v>
      </c>
      <c r="G9" s="75">
        <v>23690561</v>
      </c>
    </row>
    <row r="10" spans="1:7">
      <c r="B10" s="8" t="s">
        <v>19</v>
      </c>
      <c r="C10" s="73" t="s">
        <v>20</v>
      </c>
      <c r="D10" s="76">
        <v>150713487.74599999</v>
      </c>
      <c r="E10" s="74" t="s">
        <v>21</v>
      </c>
      <c r="F10" s="73" t="s">
        <v>22</v>
      </c>
      <c r="G10" s="58">
        <v>0</v>
      </c>
    </row>
    <row r="11" spans="1:7" ht="16.5" thickBot="1">
      <c r="B11" s="8" t="s">
        <v>23</v>
      </c>
      <c r="C11" s="77" t="s">
        <v>24</v>
      </c>
      <c r="D11" s="78">
        <f>SUM(D8:D10)</f>
        <v>151323583.74599999</v>
      </c>
      <c r="E11" s="74" t="s">
        <v>25</v>
      </c>
      <c r="F11" s="73" t="s">
        <v>26</v>
      </c>
      <c r="G11" s="75">
        <v>5660029</v>
      </c>
    </row>
    <row r="12" spans="1:7">
      <c r="C12" s="69" t="s">
        <v>27</v>
      </c>
      <c r="D12" s="70"/>
      <c r="E12" s="74" t="s">
        <v>28</v>
      </c>
      <c r="F12" s="73" t="s">
        <v>29</v>
      </c>
      <c r="G12" s="58">
        <v>4073538</v>
      </c>
    </row>
    <row r="13" spans="1:7">
      <c r="B13" s="8" t="s">
        <v>30</v>
      </c>
      <c r="C13" s="73" t="s">
        <v>31</v>
      </c>
      <c r="D13" s="79">
        <v>11917932.99</v>
      </c>
      <c r="E13" s="74" t="s">
        <v>32</v>
      </c>
      <c r="F13" s="73" t="s">
        <v>33</v>
      </c>
      <c r="G13" s="75">
        <v>4633151</v>
      </c>
    </row>
    <row r="14" spans="1:7">
      <c r="B14" s="8" t="s">
        <v>34</v>
      </c>
      <c r="C14" s="80" t="s">
        <v>35</v>
      </c>
      <c r="D14" s="58">
        <v>0</v>
      </c>
      <c r="E14" s="74" t="s">
        <v>36</v>
      </c>
      <c r="F14" s="73" t="s">
        <v>37</v>
      </c>
      <c r="G14" s="58">
        <v>7925405</v>
      </c>
    </row>
    <row r="15" spans="1:7">
      <c r="B15" s="8" t="s">
        <v>38</v>
      </c>
      <c r="C15" s="73" t="s">
        <v>39</v>
      </c>
      <c r="D15" s="58">
        <v>0</v>
      </c>
      <c r="E15" s="74" t="s">
        <v>40</v>
      </c>
      <c r="F15" s="73" t="s">
        <v>41</v>
      </c>
      <c r="G15" s="58">
        <v>1174530</v>
      </c>
    </row>
    <row r="16" spans="1:7">
      <c r="B16" s="8" t="s">
        <v>42</v>
      </c>
      <c r="C16" s="80" t="s">
        <v>43</v>
      </c>
      <c r="D16" s="58">
        <v>0</v>
      </c>
      <c r="E16" s="74" t="s">
        <v>44</v>
      </c>
      <c r="F16" s="73" t="s">
        <v>45</v>
      </c>
      <c r="G16" s="58">
        <v>11165113</v>
      </c>
    </row>
    <row r="17" spans="2:7">
      <c r="B17" s="8" t="s">
        <v>46</v>
      </c>
      <c r="C17" s="80" t="s">
        <v>47</v>
      </c>
      <c r="D17" s="58">
        <v>0</v>
      </c>
      <c r="E17" s="74" t="s">
        <v>48</v>
      </c>
      <c r="F17" s="73" t="s">
        <v>49</v>
      </c>
      <c r="G17" s="58">
        <v>63459038</v>
      </c>
    </row>
    <row r="18" spans="2:7" ht="16.5" thickBot="1">
      <c r="B18" s="8" t="s">
        <v>50</v>
      </c>
      <c r="C18" s="77" t="s">
        <v>51</v>
      </c>
      <c r="D18" s="78">
        <f>SUM(D13:D17)</f>
        <v>11917932.99</v>
      </c>
      <c r="E18" s="74" t="s">
        <v>52</v>
      </c>
      <c r="F18" s="73" t="s">
        <v>53</v>
      </c>
      <c r="G18" s="58">
        <v>0</v>
      </c>
    </row>
    <row r="19" spans="2:7">
      <c r="C19" s="69" t="s">
        <v>54</v>
      </c>
      <c r="D19" s="70"/>
      <c r="E19" s="68" t="s">
        <v>55</v>
      </c>
      <c r="F19" s="73" t="s">
        <v>56</v>
      </c>
      <c r="G19" s="58">
        <v>204583</v>
      </c>
    </row>
    <row r="20" spans="2:7">
      <c r="B20" s="8" t="s">
        <v>57</v>
      </c>
      <c r="C20" s="73" t="s">
        <v>58</v>
      </c>
      <c r="D20" s="58">
        <v>4337480</v>
      </c>
      <c r="E20" s="74" t="s">
        <v>59</v>
      </c>
      <c r="F20" s="73" t="s">
        <v>60</v>
      </c>
      <c r="G20" s="58">
        <v>0</v>
      </c>
    </row>
    <row r="21" spans="2:7" ht="16.5" thickBot="1">
      <c r="B21" s="8" t="s">
        <v>61</v>
      </c>
      <c r="C21" s="73" t="s">
        <v>62</v>
      </c>
      <c r="D21" s="75">
        <v>14723708.16</v>
      </c>
      <c r="E21" s="74" t="s">
        <v>63</v>
      </c>
      <c r="F21" s="77" t="s">
        <v>64</v>
      </c>
      <c r="G21" s="81">
        <f>SUM(G8:G20)</f>
        <v>154203118</v>
      </c>
    </row>
    <row r="22" spans="2:7">
      <c r="B22" s="8" t="s">
        <v>65</v>
      </c>
      <c r="C22" s="73" t="s">
        <v>66</v>
      </c>
      <c r="D22" s="58">
        <v>200224</v>
      </c>
      <c r="E22" s="74"/>
      <c r="F22" s="71" t="s">
        <v>67</v>
      </c>
      <c r="G22" s="72"/>
    </row>
    <row r="23" spans="2:7">
      <c r="B23" s="8" t="s">
        <v>68</v>
      </c>
      <c r="C23" s="73" t="s">
        <v>69</v>
      </c>
      <c r="D23" s="58">
        <v>0</v>
      </c>
      <c r="E23" s="74" t="s">
        <v>70</v>
      </c>
      <c r="F23" s="82" t="s">
        <v>71</v>
      </c>
      <c r="G23" s="75">
        <v>37367129</v>
      </c>
    </row>
    <row r="24" spans="2:7">
      <c r="B24" s="8" t="s">
        <v>72</v>
      </c>
      <c r="C24" s="73" t="s">
        <v>73</v>
      </c>
      <c r="D24" s="58">
        <v>0</v>
      </c>
      <c r="E24" s="74" t="s">
        <v>74</v>
      </c>
      <c r="F24" s="83" t="s">
        <v>60</v>
      </c>
      <c r="G24" s="58">
        <v>-4136938</v>
      </c>
    </row>
    <row r="25" spans="2:7">
      <c r="B25" s="8" t="s">
        <v>75</v>
      </c>
      <c r="C25" s="73" t="s">
        <v>76</v>
      </c>
      <c r="D25" s="58">
        <v>13678706</v>
      </c>
      <c r="E25" s="74" t="s">
        <v>77</v>
      </c>
      <c r="F25" s="82" t="s">
        <v>78</v>
      </c>
      <c r="G25" s="58">
        <v>32527</v>
      </c>
    </row>
    <row r="26" spans="2:7">
      <c r="B26" s="8" t="s">
        <v>79</v>
      </c>
      <c r="C26" s="73" t="s">
        <v>80</v>
      </c>
      <c r="D26" s="75">
        <v>7946679.2599999998</v>
      </c>
      <c r="E26" s="74" t="s">
        <v>81</v>
      </c>
      <c r="F26" s="83" t="s">
        <v>82</v>
      </c>
      <c r="G26" s="58">
        <v>-371</v>
      </c>
    </row>
    <row r="27" spans="2:7">
      <c r="B27" s="8" t="s">
        <v>83</v>
      </c>
      <c r="C27" s="73" t="s">
        <v>84</v>
      </c>
      <c r="D27" s="75">
        <v>19394265.549999997</v>
      </c>
      <c r="E27" s="74" t="s">
        <v>85</v>
      </c>
      <c r="F27" s="82" t="s">
        <v>86</v>
      </c>
      <c r="G27" s="58">
        <v>11500245</v>
      </c>
    </row>
    <row r="28" spans="2:7">
      <c r="B28" s="8" t="s">
        <v>87</v>
      </c>
      <c r="C28" s="73" t="s">
        <v>88</v>
      </c>
      <c r="D28" s="75">
        <v>528236.68000000005</v>
      </c>
      <c r="E28" s="74" t="s">
        <v>89</v>
      </c>
      <c r="F28" s="82" t="s">
        <v>90</v>
      </c>
      <c r="G28" s="58">
        <v>13632413</v>
      </c>
    </row>
    <row r="29" spans="2:7" ht="16.5" thickBot="1">
      <c r="B29" s="8" t="s">
        <v>91</v>
      </c>
      <c r="C29" s="73" t="s">
        <v>92</v>
      </c>
      <c r="D29" s="58">
        <v>2624677</v>
      </c>
      <c r="E29" s="74" t="s">
        <v>93</v>
      </c>
      <c r="F29" s="77" t="s">
        <v>94</v>
      </c>
      <c r="G29" s="78">
        <f>SUM(G23:G28)</f>
        <v>58395005</v>
      </c>
    </row>
    <row r="30" spans="2:7">
      <c r="B30" s="8" t="s">
        <v>95</v>
      </c>
      <c r="C30" s="73" t="s">
        <v>96</v>
      </c>
      <c r="D30" s="58">
        <v>940878</v>
      </c>
      <c r="E30" s="74"/>
      <c r="F30" s="71" t="s">
        <v>97</v>
      </c>
      <c r="G30" s="72"/>
    </row>
    <row r="31" spans="2:7">
      <c r="B31" s="8" t="s">
        <v>98</v>
      </c>
      <c r="C31" s="80" t="s">
        <v>99</v>
      </c>
      <c r="D31" s="58">
        <v>-1939967</v>
      </c>
      <c r="E31" s="74" t="s">
        <v>100</v>
      </c>
      <c r="F31" s="82" t="s">
        <v>101</v>
      </c>
      <c r="G31" s="75">
        <v>40056376</v>
      </c>
    </row>
    <row r="32" spans="2:7" ht="16.5" thickBot="1">
      <c r="B32" s="8" t="s">
        <v>102</v>
      </c>
      <c r="C32" s="77" t="s">
        <v>103</v>
      </c>
      <c r="D32" s="84">
        <f>SUM(D20:D31)</f>
        <v>62434887.649999999</v>
      </c>
      <c r="E32" s="74" t="s">
        <v>104</v>
      </c>
      <c r="F32" s="82" t="s">
        <v>105</v>
      </c>
      <c r="G32" s="58">
        <v>139705991</v>
      </c>
    </row>
    <row r="33" spans="2:7">
      <c r="C33" s="69" t="s">
        <v>106</v>
      </c>
      <c r="D33" s="70"/>
      <c r="E33" s="74" t="s">
        <v>107</v>
      </c>
      <c r="F33" s="82" t="s">
        <v>108</v>
      </c>
      <c r="G33" s="75">
        <v>0</v>
      </c>
    </row>
    <row r="34" spans="2:7">
      <c r="B34" s="8" t="s">
        <v>109</v>
      </c>
      <c r="C34" s="73" t="s">
        <v>110</v>
      </c>
      <c r="D34" s="58">
        <v>5706527</v>
      </c>
      <c r="E34" s="74" t="s">
        <v>111</v>
      </c>
      <c r="F34" s="82" t="s">
        <v>112</v>
      </c>
      <c r="G34" s="58">
        <v>0</v>
      </c>
    </row>
    <row r="35" spans="2:7">
      <c r="B35" s="8" t="s">
        <v>113</v>
      </c>
      <c r="C35" s="73" t="s">
        <v>114</v>
      </c>
      <c r="D35" s="58">
        <v>0</v>
      </c>
      <c r="E35" s="68" t="s">
        <v>115</v>
      </c>
      <c r="F35" s="82" t="s">
        <v>116</v>
      </c>
      <c r="G35" s="58">
        <v>27838447</v>
      </c>
    </row>
    <row r="36" spans="2:7">
      <c r="B36" s="8" t="s">
        <v>117</v>
      </c>
      <c r="C36" s="73" t="s">
        <v>118</v>
      </c>
      <c r="D36" s="58">
        <v>0</v>
      </c>
      <c r="E36" s="74" t="s">
        <v>119</v>
      </c>
      <c r="F36" s="82" t="s">
        <v>120</v>
      </c>
      <c r="G36" s="58">
        <f>-ROUND(SUM('[15]Balancete SINADI'!$H$3817:$H$3822),0)</f>
        <v>0</v>
      </c>
    </row>
    <row r="37" spans="2:7">
      <c r="B37" s="8" t="s">
        <v>121</v>
      </c>
      <c r="C37" s="73" t="s">
        <v>122</v>
      </c>
      <c r="D37" s="58">
        <v>136397</v>
      </c>
      <c r="E37" s="85" t="s">
        <v>123</v>
      </c>
      <c r="F37" s="82" t="s">
        <v>124</v>
      </c>
      <c r="G37" s="58">
        <v>0</v>
      </c>
    </row>
    <row r="38" spans="2:7">
      <c r="B38" s="8" t="s">
        <v>125</v>
      </c>
      <c r="C38" s="73" t="s">
        <v>126</v>
      </c>
      <c r="D38" s="58">
        <v>1986722</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0</v>
      </c>
    </row>
    <row r="42" spans="2:7">
      <c r="B42" s="8" t="s">
        <v>141</v>
      </c>
      <c r="C42" s="73" t="s">
        <v>142</v>
      </c>
      <c r="D42" s="58">
        <v>0</v>
      </c>
      <c r="E42" s="85" t="s">
        <v>143</v>
      </c>
      <c r="F42" s="82" t="s">
        <v>144</v>
      </c>
      <c r="G42" s="58">
        <v>0</v>
      </c>
    </row>
    <row r="43" spans="2:7">
      <c r="B43" s="8" t="s">
        <v>145</v>
      </c>
      <c r="C43" s="73" t="s">
        <v>146</v>
      </c>
      <c r="D43" s="58">
        <v>6800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7276089</v>
      </c>
    </row>
    <row r="46" spans="2:7">
      <c r="B46" s="8" t="s">
        <v>157</v>
      </c>
      <c r="C46" s="73" t="s">
        <v>158</v>
      </c>
      <c r="D46" s="75">
        <v>0</v>
      </c>
      <c r="E46" s="74" t="s">
        <v>159</v>
      </c>
      <c r="F46" s="82" t="s">
        <v>160</v>
      </c>
      <c r="G46" s="58">
        <v>940091</v>
      </c>
    </row>
    <row r="47" spans="2:7">
      <c r="B47" s="8" t="s">
        <v>161</v>
      </c>
      <c r="C47" s="73" t="s">
        <v>162</v>
      </c>
      <c r="D47" s="75">
        <v>1393161.52</v>
      </c>
      <c r="E47" s="74" t="s">
        <v>163</v>
      </c>
      <c r="F47" s="82" t="s">
        <v>164</v>
      </c>
      <c r="G47" s="58">
        <v>7509554</v>
      </c>
    </row>
    <row r="48" spans="2:7">
      <c r="B48" s="8" t="s">
        <v>165</v>
      </c>
      <c r="C48" s="73" t="s">
        <v>166</v>
      </c>
      <c r="D48" s="58">
        <f>+ROUND(SUM('[15]Balancete SINADI'!$H$471:$H$471),0)</f>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7703737.6900000004</v>
      </c>
      <c r="E50" s="74" t="s">
        <v>174</v>
      </c>
      <c r="F50" s="82" t="s">
        <v>175</v>
      </c>
      <c r="G50" s="58">
        <v>4664472.5999999996</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5869224</v>
      </c>
    </row>
    <row r="55" spans="2:7" ht="16.5" thickBot="1">
      <c r="B55" s="8" t="s">
        <v>191</v>
      </c>
      <c r="C55" s="77" t="s">
        <v>192</v>
      </c>
      <c r="D55" s="84">
        <f>SUM(D34:D54)</f>
        <v>16933345.210000001</v>
      </c>
      <c r="E55" s="74" t="s">
        <v>193</v>
      </c>
      <c r="F55" s="82" t="s">
        <v>194</v>
      </c>
      <c r="G55" s="58">
        <v>-2723153</v>
      </c>
    </row>
    <row r="56" spans="2:7" ht="16.5" thickBot="1">
      <c r="C56" s="69" t="s">
        <v>195</v>
      </c>
      <c r="D56" s="70"/>
      <c r="E56" s="74" t="s">
        <v>196</v>
      </c>
      <c r="F56" s="77" t="s">
        <v>197</v>
      </c>
      <c r="G56" s="84">
        <f>SUM(G31:G55)</f>
        <v>231137091.59999999</v>
      </c>
    </row>
    <row r="57" spans="2:7">
      <c r="B57" s="8" t="s">
        <v>198</v>
      </c>
      <c r="C57" s="73" t="s">
        <v>199</v>
      </c>
      <c r="D57" s="58">
        <v>12519107</v>
      </c>
      <c r="E57" s="74"/>
      <c r="F57" s="71" t="s">
        <v>200</v>
      </c>
      <c r="G57" s="72"/>
    </row>
    <row r="58" spans="2:7">
      <c r="B58" s="8" t="s">
        <v>201</v>
      </c>
      <c r="C58" s="73" t="s">
        <v>202</v>
      </c>
      <c r="D58" s="58">
        <v>0</v>
      </c>
      <c r="E58" s="74" t="s">
        <v>203</v>
      </c>
      <c r="F58" s="73" t="s">
        <v>204</v>
      </c>
      <c r="G58" s="58">
        <v>0</v>
      </c>
    </row>
    <row r="59" spans="2:7">
      <c r="B59" s="8" t="s">
        <v>205</v>
      </c>
      <c r="C59" s="73" t="s">
        <v>206</v>
      </c>
      <c r="D59" s="58">
        <v>10324338</v>
      </c>
      <c r="E59" s="74" t="s">
        <v>207</v>
      </c>
      <c r="F59" s="73" t="s">
        <v>208</v>
      </c>
      <c r="G59" s="58">
        <v>0</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751417.9</v>
      </c>
    </row>
    <row r="63" spans="2:7" ht="16.5" thickBot="1">
      <c r="B63" s="8" t="s">
        <v>221</v>
      </c>
      <c r="C63" s="86" t="s">
        <v>222</v>
      </c>
      <c r="D63" s="87">
        <f>SUM(D57:D62)</f>
        <v>22843445</v>
      </c>
      <c r="E63" s="74" t="s">
        <v>223</v>
      </c>
      <c r="F63" s="86" t="s">
        <v>224</v>
      </c>
      <c r="G63" s="84">
        <f>SUM(G58:G62)</f>
        <v>751417.9</v>
      </c>
    </row>
    <row r="64" spans="2:7" ht="16.5" thickBot="1">
      <c r="B64" s="8" t="s">
        <v>225</v>
      </c>
      <c r="C64" s="88" t="s">
        <v>226</v>
      </c>
      <c r="D64" s="89">
        <f>D11+D18+D32+D55+D63</f>
        <v>265453194.59600002</v>
      </c>
      <c r="E64" s="74" t="s">
        <v>227</v>
      </c>
      <c r="F64" s="88" t="s">
        <v>228</v>
      </c>
      <c r="G64" s="89">
        <f>+G21+G29+G56+G63</f>
        <v>444486632.5</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414191.42</v>
      </c>
    </row>
    <row r="70" spans="2:7">
      <c r="B70" s="2" t="s">
        <v>241</v>
      </c>
      <c r="C70" s="73" t="s">
        <v>242</v>
      </c>
      <c r="D70" s="58">
        <v>4387779</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4387779</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161069</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575260.41999999993</v>
      </c>
    </row>
    <row r="80" spans="2:7">
      <c r="B80" s="2" t="s">
        <v>279</v>
      </c>
      <c r="C80" s="73" t="s">
        <v>280</v>
      </c>
      <c r="D80" s="75">
        <v>0</v>
      </c>
      <c r="E80" s="92"/>
      <c r="F80" s="71" t="s">
        <v>281</v>
      </c>
      <c r="G80" s="72"/>
    </row>
    <row r="81" spans="2:7">
      <c r="B81" s="2" t="s">
        <v>282</v>
      </c>
      <c r="C81" s="73" t="s">
        <v>283</v>
      </c>
      <c r="D81" s="58">
        <v>0</v>
      </c>
      <c r="E81" s="92" t="s">
        <v>284</v>
      </c>
      <c r="F81" s="82" t="s">
        <v>285</v>
      </c>
      <c r="G81" s="75">
        <v>20765651</v>
      </c>
    </row>
    <row r="82" spans="2:7">
      <c r="B82" s="2" t="s">
        <v>286</v>
      </c>
      <c r="C82" s="80" t="s">
        <v>43</v>
      </c>
      <c r="D82" s="58">
        <v>0</v>
      </c>
      <c r="E82" s="92" t="s">
        <v>287</v>
      </c>
      <c r="F82" s="82" t="s">
        <v>274</v>
      </c>
      <c r="G82" s="58">
        <v>-2846429</v>
      </c>
    </row>
    <row r="83" spans="2:7">
      <c r="B83" s="2" t="s">
        <v>288</v>
      </c>
      <c r="C83" s="73" t="s">
        <v>289</v>
      </c>
      <c r="D83" s="75">
        <v>109478572.93000001</v>
      </c>
      <c r="E83" s="92" t="s">
        <v>290</v>
      </c>
      <c r="F83" s="82" t="s">
        <v>291</v>
      </c>
      <c r="G83" s="58">
        <f>3043151-36287</f>
        <v>3006864</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109478572.93000001</v>
      </c>
      <c r="E86" s="92" t="s">
        <v>302</v>
      </c>
      <c r="F86" s="77" t="s">
        <v>303</v>
      </c>
      <c r="G86" s="84">
        <f>SUM(G81:G85)</f>
        <v>20926086</v>
      </c>
    </row>
    <row r="87" spans="2:7">
      <c r="B87" s="2"/>
      <c r="C87" s="69" t="s">
        <v>304</v>
      </c>
      <c r="D87" s="70"/>
      <c r="E87" s="92"/>
      <c r="F87" s="71" t="s">
        <v>305</v>
      </c>
      <c r="G87" s="72"/>
    </row>
    <row r="88" spans="2:7">
      <c r="B88" s="2" t="s">
        <v>306</v>
      </c>
      <c r="C88" s="73" t="s">
        <v>307</v>
      </c>
      <c r="D88" s="94">
        <v>38119427</v>
      </c>
      <c r="E88" s="92" t="s">
        <v>308</v>
      </c>
      <c r="F88" s="82" t="s">
        <v>309</v>
      </c>
      <c r="G88" s="93">
        <v>0</v>
      </c>
    </row>
    <row r="89" spans="2:7">
      <c r="B89" s="2" t="s">
        <v>310</v>
      </c>
      <c r="C89" s="73" t="s">
        <v>311</v>
      </c>
      <c r="D89" s="94">
        <v>505469840</v>
      </c>
      <c r="E89" s="92" t="s">
        <v>312</v>
      </c>
      <c r="F89" s="82" t="s">
        <v>313</v>
      </c>
      <c r="G89" s="58">
        <v>0</v>
      </c>
    </row>
    <row r="90" spans="2:7">
      <c r="B90" s="2" t="s">
        <v>314</v>
      </c>
      <c r="C90" s="80" t="s">
        <v>315</v>
      </c>
      <c r="D90" s="94">
        <v>-80225732</v>
      </c>
      <c r="E90" s="92" t="s">
        <v>316</v>
      </c>
      <c r="F90" s="82" t="s">
        <v>317</v>
      </c>
      <c r="G90" s="58">
        <v>0</v>
      </c>
    </row>
    <row r="91" spans="2:7">
      <c r="B91" s="2" t="s">
        <v>318</v>
      </c>
      <c r="C91" s="73" t="s">
        <v>319</v>
      </c>
      <c r="D91" s="94">
        <v>233984053</v>
      </c>
      <c r="E91" s="92" t="s">
        <v>320</v>
      </c>
      <c r="F91" s="82" t="s">
        <v>321</v>
      </c>
      <c r="G91" s="93">
        <v>0</v>
      </c>
    </row>
    <row r="92" spans="2:7">
      <c r="B92" s="2" t="s">
        <v>322</v>
      </c>
      <c r="C92" s="80" t="s">
        <v>323</v>
      </c>
      <c r="D92" s="94">
        <v>-177353022</v>
      </c>
      <c r="E92" s="92" t="s">
        <v>324</v>
      </c>
      <c r="F92" s="82" t="s">
        <v>325</v>
      </c>
      <c r="G92" s="75">
        <v>0</v>
      </c>
    </row>
    <row r="93" spans="2:7">
      <c r="B93" s="2" t="s">
        <v>326</v>
      </c>
      <c r="C93" s="73" t="s">
        <v>327</v>
      </c>
      <c r="D93" s="94">
        <v>23743591</v>
      </c>
      <c r="E93" s="92" t="s">
        <v>328</v>
      </c>
      <c r="F93" s="82" t="s">
        <v>329</v>
      </c>
      <c r="G93" s="75">
        <v>0</v>
      </c>
    </row>
    <row r="94" spans="2:7">
      <c r="B94" s="2" t="s">
        <v>330</v>
      </c>
      <c r="C94" s="80" t="s">
        <v>331</v>
      </c>
      <c r="D94" s="94">
        <v>-20415321</v>
      </c>
      <c r="E94" s="92" t="s">
        <v>332</v>
      </c>
      <c r="F94" s="82" t="s">
        <v>333</v>
      </c>
      <c r="G94" s="93">
        <v>0</v>
      </c>
    </row>
    <row r="95" spans="2:7">
      <c r="B95" s="2" t="s">
        <v>334</v>
      </c>
      <c r="C95" s="73" t="s">
        <v>335</v>
      </c>
      <c r="D95" s="94">
        <v>7731842</v>
      </c>
      <c r="E95" s="92" t="s">
        <v>336</v>
      </c>
      <c r="F95" s="82" t="s">
        <v>337</v>
      </c>
      <c r="G95" s="93">
        <v>14212465</v>
      </c>
    </row>
    <row r="96" spans="2:7" ht="16.5" thickBot="1">
      <c r="B96" s="2" t="s">
        <v>338</v>
      </c>
      <c r="C96" s="80" t="s">
        <v>339</v>
      </c>
      <c r="D96" s="94">
        <v>-5308850</v>
      </c>
      <c r="E96" s="92" t="s">
        <v>340</v>
      </c>
      <c r="F96" s="86" t="s">
        <v>341</v>
      </c>
      <c r="G96" s="84">
        <f>SUM(G88:G95)</f>
        <v>14212465</v>
      </c>
    </row>
    <row r="97" spans="2:7">
      <c r="B97" s="2" t="s">
        <v>342</v>
      </c>
      <c r="C97" s="73" t="s">
        <v>343</v>
      </c>
      <c r="D97" s="94">
        <v>111562801</v>
      </c>
      <c r="E97" s="92"/>
      <c r="F97" s="71" t="s">
        <v>344</v>
      </c>
      <c r="G97" s="72"/>
    </row>
    <row r="98" spans="2:7">
      <c r="B98" s="2" t="s">
        <v>345</v>
      </c>
      <c r="C98" s="80" t="s">
        <v>346</v>
      </c>
      <c r="D98" s="94">
        <v>-84197482</v>
      </c>
      <c r="E98" s="92" t="s">
        <v>347</v>
      </c>
      <c r="F98" s="82" t="s">
        <v>348</v>
      </c>
      <c r="G98" s="93">
        <v>0</v>
      </c>
    </row>
    <row r="99" spans="2:7">
      <c r="B99" s="2" t="s">
        <v>349</v>
      </c>
      <c r="C99" s="73" t="s">
        <v>350</v>
      </c>
      <c r="D99" s="94">
        <v>96036647</v>
      </c>
      <c r="E99" s="92" t="s">
        <v>351</v>
      </c>
      <c r="F99" s="82" t="s">
        <v>352</v>
      </c>
      <c r="G99" s="93">
        <v>0</v>
      </c>
    </row>
    <row r="100" spans="2:7">
      <c r="B100" s="2" t="s">
        <v>353</v>
      </c>
      <c r="C100" s="80" t="s">
        <v>354</v>
      </c>
      <c r="D100" s="94">
        <v>-93342952</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555804842</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35713811.420000002</v>
      </c>
    </row>
    <row r="106" spans="2:7" ht="16.5" thickBot="1">
      <c r="B106" s="2" t="s">
        <v>375</v>
      </c>
      <c r="C106" s="73" t="s">
        <v>376</v>
      </c>
      <c r="D106" s="75">
        <v>72921523</v>
      </c>
      <c r="E106" s="92"/>
      <c r="F106" s="91"/>
      <c r="G106" s="91"/>
    </row>
    <row r="107" spans="2:7" ht="16.5" thickBot="1">
      <c r="B107" s="2" t="s">
        <v>377</v>
      </c>
      <c r="C107" s="80" t="s">
        <v>378</v>
      </c>
      <c r="D107" s="75">
        <v>-38788841</v>
      </c>
      <c r="E107" s="92" t="s">
        <v>379</v>
      </c>
      <c r="F107" s="96" t="s">
        <v>380</v>
      </c>
      <c r="G107" s="97">
        <f>+G64+G105</f>
        <v>480200443.92000002</v>
      </c>
    </row>
    <row r="108" spans="2:7" ht="16.5" thickBot="1">
      <c r="B108" s="2" t="s">
        <v>381</v>
      </c>
      <c r="C108" s="86" t="s">
        <v>382</v>
      </c>
      <c r="D108" s="87">
        <f>SUM(D104:D107)</f>
        <v>34132682</v>
      </c>
      <c r="E108" s="92"/>
      <c r="F108" s="91"/>
      <c r="G108" s="91"/>
    </row>
    <row r="109" spans="2:7" ht="16.5" thickBot="1">
      <c r="B109" s="2" t="s">
        <v>383</v>
      </c>
      <c r="C109" s="88" t="s">
        <v>384</v>
      </c>
      <c r="D109" s="89">
        <f>+D72+D77+D86+D102+D108</f>
        <v>703803875.93000007</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969257070.52600002</v>
      </c>
      <c r="E111" s="92" t="s">
        <v>389</v>
      </c>
      <c r="F111" s="82" t="s">
        <v>390</v>
      </c>
      <c r="G111" s="101">
        <v>34627470</v>
      </c>
    </row>
    <row r="112" spans="2:7">
      <c r="B112" s="2"/>
      <c r="C112" s="91"/>
      <c r="D112" s="91"/>
      <c r="E112" s="92" t="s">
        <v>391</v>
      </c>
      <c r="F112" s="82" t="s">
        <v>392</v>
      </c>
      <c r="G112" s="101">
        <v>0</v>
      </c>
    </row>
    <row r="113" spans="2:7" ht="16.5" thickBot="1">
      <c r="C113" s="102"/>
      <c r="D113" s="103"/>
      <c r="E113" s="92" t="s">
        <v>393</v>
      </c>
      <c r="F113" s="104" t="s">
        <v>394</v>
      </c>
      <c r="G113" s="105">
        <f>SUM(G111:G112)</f>
        <v>34627470</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f>94663808+9271979-6527161</f>
        <v>97408626</v>
      </c>
    </row>
    <row r="118" spans="2:7">
      <c r="B118" s="2"/>
      <c r="C118" s="90"/>
      <c r="D118" s="91"/>
      <c r="E118" s="68" t="s">
        <v>406</v>
      </c>
      <c r="F118" s="82" t="s">
        <v>407</v>
      </c>
      <c r="G118" s="58">
        <v>0</v>
      </c>
    </row>
    <row r="119" spans="2:7" ht="16.5" thickBot="1">
      <c r="B119" s="2"/>
      <c r="C119" s="102"/>
      <c r="D119" s="103"/>
      <c r="E119" s="68" t="s">
        <v>408</v>
      </c>
      <c r="F119" s="82" t="s">
        <v>409</v>
      </c>
      <c r="G119" s="111">
        <v>8963133</v>
      </c>
    </row>
    <row r="120" spans="2:7" ht="16.5" thickBot="1">
      <c r="C120" s="290" t="str">
        <f>IF(D114-D116=0,"Cuentas de Orden Coiniciden","Cuentas de Orden No Coinciden")</f>
        <v>Cuentas de Orden Coiniciden</v>
      </c>
      <c r="D120" s="291"/>
      <c r="E120" s="110" t="s">
        <v>410</v>
      </c>
      <c r="F120" s="104" t="s">
        <v>411</v>
      </c>
      <c r="G120" s="105">
        <f>+IF([14]E.C.P!E70-SUM(G115:G119)=0,[14]E.C.P!E70,"Error")</f>
        <v>106371759</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9383002</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+[14]E.C.P!F70</f>
        <v>9383002</v>
      </c>
    </row>
    <row r="128" spans="2:7" ht="16.5" customHeight="1">
      <c r="C128" s="102"/>
      <c r="D128" s="103"/>
      <c r="E128" s="110"/>
      <c r="F128" s="117" t="s">
        <v>425</v>
      </c>
      <c r="G128" s="107"/>
    </row>
    <row r="129" spans="3:7" ht="12.75" customHeight="1">
      <c r="C129" s="289"/>
      <c r="D129" s="289"/>
      <c r="E129" s="110" t="s">
        <v>426</v>
      </c>
      <c r="F129" s="82" t="s">
        <v>427</v>
      </c>
      <c r="G129" s="58">
        <v>330546239</v>
      </c>
    </row>
    <row r="130" spans="3:7" ht="12.75" customHeight="1">
      <c r="C130" s="289"/>
      <c r="D130" s="289"/>
      <c r="E130" s="110" t="s">
        <v>428</v>
      </c>
      <c r="F130" s="82" t="s">
        <v>429</v>
      </c>
      <c r="G130" s="94">
        <v>8128157.0255573168</v>
      </c>
    </row>
    <row r="131" spans="3:7" ht="17.25" customHeight="1" thickBot="1">
      <c r="C131" s="102"/>
      <c r="D131" s="103"/>
      <c r="E131" s="110" t="s">
        <v>430</v>
      </c>
      <c r="F131" s="116" t="s">
        <v>431</v>
      </c>
      <c r="G131" s="105">
        <f>SUM(G129:G130)</f>
        <v>338674396.02555734</v>
      </c>
    </row>
    <row r="132" spans="3:7" ht="15" customHeight="1" thickBot="1">
      <c r="C132" s="102"/>
      <c r="D132" s="103"/>
      <c r="E132" s="110" t="s">
        <v>432</v>
      </c>
      <c r="F132" s="88" t="s">
        <v>433</v>
      </c>
      <c r="G132" s="118">
        <f>+G113+G120+G127+G131</f>
        <v>489056627.02555734</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969257070.94555736</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0:D121"/>
    <mergeCell ref="C129:D130"/>
    <mergeCell ref="C133:D134"/>
    <mergeCell ref="C1:E1"/>
    <mergeCell ref="C2:E2"/>
    <mergeCell ref="C3:E3"/>
    <mergeCell ref="C4:D4"/>
  </mergeCells>
  <conditionalFormatting sqref="D88:D102 D104:D108 G23 G29 D8:D11 D13:D18 D74:D77 D79:D86 G31:G34 D20:D32 D57:D63 D68:D72 G8:G21 D34:D55 G36:G134">
    <cfRule type="cellIs" dxfId="161" priority="35" stopIfTrue="1" operator="between">
      <formula>-0.1</formula>
      <formula>-50</formula>
    </cfRule>
    <cfRule type="cellIs" dxfId="160" priority="36" stopIfTrue="1" operator="between">
      <formula>0.1</formula>
      <formula>50</formula>
    </cfRule>
  </conditionalFormatting>
  <conditionalFormatting sqref="G24">
    <cfRule type="cellIs" dxfId="159" priority="33" stopIfTrue="1" operator="between">
      <formula>-0.1</formula>
      <formula>-50</formula>
    </cfRule>
    <cfRule type="cellIs" dxfId="158" priority="34" stopIfTrue="1" operator="between">
      <formula>0.1</formula>
      <formula>50</formula>
    </cfRule>
  </conditionalFormatting>
  <conditionalFormatting sqref="G25">
    <cfRule type="cellIs" dxfId="157" priority="9" stopIfTrue="1" operator="between">
      <formula>-0.1</formula>
      <formula>-50</formula>
    </cfRule>
    <cfRule type="cellIs" dxfId="156" priority="10" stopIfTrue="1" operator="between">
      <formula>0.1</formula>
      <formula>50</formula>
    </cfRule>
  </conditionalFormatting>
  <conditionalFormatting sqref="G26">
    <cfRule type="cellIs" dxfId="155" priority="7" stopIfTrue="1" operator="between">
      <formula>-0.1</formula>
      <formula>-50</formula>
    </cfRule>
    <cfRule type="cellIs" dxfId="154" priority="8" stopIfTrue="1" operator="between">
      <formula>0.1</formula>
      <formula>50</formula>
    </cfRule>
  </conditionalFormatting>
  <conditionalFormatting sqref="G27">
    <cfRule type="cellIs" dxfId="153" priority="5" stopIfTrue="1" operator="between">
      <formula>-0.1</formula>
      <formula>-50</formula>
    </cfRule>
    <cfRule type="cellIs" dxfId="152" priority="6" stopIfTrue="1" operator="between">
      <formula>0.1</formula>
      <formula>50</formula>
    </cfRule>
  </conditionalFormatting>
  <conditionalFormatting sqref="G28">
    <cfRule type="cellIs" dxfId="151" priority="3" stopIfTrue="1" operator="between">
      <formula>-0.1</formula>
      <formula>-50</formula>
    </cfRule>
    <cfRule type="cellIs" dxfId="150" priority="4" stopIfTrue="1" operator="between">
      <formula>0.1</formula>
      <formula>50</formula>
    </cfRule>
  </conditionalFormatting>
  <conditionalFormatting sqref="G35">
    <cfRule type="cellIs" dxfId="149" priority="1" stopIfTrue="1" operator="between">
      <formula>-0.1</formula>
      <formula>-50</formula>
    </cfRule>
    <cfRule type="cellIs" dxfId="148" priority="2" stopIfTrue="1" operator="between">
      <formula>0.1</formula>
      <formula>50</formula>
    </cfRule>
  </conditionalFormatting>
  <dataValidations count="20">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34:D44 D48:D49">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 operator="greaterThanOrEqual" allowBlank="1" showInputMessage="1" showErrorMessage="1" errorTitle="Error de Datos" error="Debe ingresar un número entero _x000a_positivo o cero" sqref="D50"/>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48 G83 G117 G36"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pane ySplit="4" topLeftCell="A5" activePane="bottomLeft" state="frozenSplit"/>
      <selection activeCell="H11" sqref="H11"/>
      <selection pane="bottomLeft"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42578125" style="9" customWidth="1"/>
    <col min="9" max="9" width="8.710937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[16]Presentacion!C3</f>
        <v>CRAMI - IAMPP</v>
      </c>
      <c r="G1" s="56"/>
    </row>
    <row r="2" spans="1:7" s="3" customFormat="1" ht="15" customHeight="1">
      <c r="A2" s="1"/>
      <c r="B2" s="2"/>
      <c r="C2" s="294" t="s">
        <v>2</v>
      </c>
      <c r="D2" s="294"/>
      <c r="E2" s="294"/>
      <c r="F2" s="55" t="str">
        <f>[16]Presentacion!C4</f>
        <v>Canelones</v>
      </c>
      <c r="G2" s="56"/>
    </row>
    <row r="3" spans="1:7" s="3" customFormat="1" ht="15" customHeight="1">
      <c r="A3" s="1"/>
      <c r="B3" s="2"/>
      <c r="C3" s="294" t="s">
        <v>3</v>
      </c>
      <c r="D3" s="294"/>
      <c r="E3" s="294"/>
      <c r="F3" s="57">
        <f>[16]Presentacion!C7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1374749</v>
      </c>
      <c r="E8" s="74" t="s">
        <v>13</v>
      </c>
      <c r="F8" s="73" t="s">
        <v>14</v>
      </c>
      <c r="G8" s="75">
        <v>37052091.340000004</v>
      </c>
    </row>
    <row r="9" spans="1:7">
      <c r="B9" s="8" t="s">
        <v>15</v>
      </c>
      <c r="C9" s="73" t="s">
        <v>16</v>
      </c>
      <c r="D9" s="58">
        <v>0</v>
      </c>
      <c r="E9" s="74" t="s">
        <v>17</v>
      </c>
      <c r="F9" s="73" t="s">
        <v>18</v>
      </c>
      <c r="G9" s="75">
        <v>19012331.239999998</v>
      </c>
    </row>
    <row r="10" spans="1:7">
      <c r="B10" s="8" t="s">
        <v>19</v>
      </c>
      <c r="C10" s="73" t="s">
        <v>20</v>
      </c>
      <c r="D10" s="76">
        <v>31829113.185199998</v>
      </c>
      <c r="E10" s="74" t="s">
        <v>21</v>
      </c>
      <c r="F10" s="73" t="s">
        <v>22</v>
      </c>
      <c r="G10" s="58">
        <v>0</v>
      </c>
    </row>
    <row r="11" spans="1:7" ht="16.5" thickBot="1">
      <c r="B11" s="8" t="s">
        <v>23</v>
      </c>
      <c r="C11" s="77" t="s">
        <v>24</v>
      </c>
      <c r="D11" s="78">
        <f>SUM(D8:D10)</f>
        <v>33203862.185199998</v>
      </c>
      <c r="E11" s="74" t="s">
        <v>25</v>
      </c>
      <c r="F11" s="73" t="s">
        <v>26</v>
      </c>
      <c r="G11" s="75">
        <v>3637525.36</v>
      </c>
    </row>
    <row r="12" spans="1:7">
      <c r="C12" s="69" t="s">
        <v>27</v>
      </c>
      <c r="D12" s="70"/>
      <c r="E12" s="74" t="s">
        <v>28</v>
      </c>
      <c r="F12" s="73" t="s">
        <v>29</v>
      </c>
      <c r="G12" s="58">
        <v>0</v>
      </c>
    </row>
    <row r="13" spans="1:7">
      <c r="B13" s="8" t="s">
        <v>30</v>
      </c>
      <c r="C13" s="73" t="s">
        <v>31</v>
      </c>
      <c r="D13" s="79">
        <v>3987549</v>
      </c>
      <c r="E13" s="74" t="s">
        <v>32</v>
      </c>
      <c r="F13" s="73" t="s">
        <v>33</v>
      </c>
      <c r="G13" s="75">
        <v>0</v>
      </c>
    </row>
    <row r="14" spans="1:7">
      <c r="B14" s="8" t="s">
        <v>34</v>
      </c>
      <c r="C14" s="80" t="s">
        <v>35</v>
      </c>
      <c r="D14" s="58">
        <v>0</v>
      </c>
      <c r="E14" s="74" t="s">
        <v>36</v>
      </c>
      <c r="F14" s="73" t="s">
        <v>37</v>
      </c>
      <c r="G14" s="58">
        <v>10026855</v>
      </c>
    </row>
    <row r="15" spans="1:7">
      <c r="B15" s="8" t="s">
        <v>38</v>
      </c>
      <c r="C15" s="73" t="s">
        <v>39</v>
      </c>
      <c r="D15" s="58">
        <v>0</v>
      </c>
      <c r="E15" s="74" t="s">
        <v>40</v>
      </c>
      <c r="F15" s="73" t="s">
        <v>41</v>
      </c>
      <c r="G15" s="58">
        <v>0</v>
      </c>
    </row>
    <row r="16" spans="1:7">
      <c r="B16" s="8" t="s">
        <v>42</v>
      </c>
      <c r="C16" s="80" t="s">
        <v>43</v>
      </c>
      <c r="D16" s="58">
        <v>0</v>
      </c>
      <c r="E16" s="74" t="s">
        <v>44</v>
      </c>
      <c r="F16" s="73" t="s">
        <v>45</v>
      </c>
      <c r="G16" s="58">
        <v>18058304</v>
      </c>
    </row>
    <row r="17" spans="2:7">
      <c r="B17" s="8" t="s">
        <v>46</v>
      </c>
      <c r="C17" s="80" t="s">
        <v>47</v>
      </c>
      <c r="D17" s="58">
        <v>0</v>
      </c>
      <c r="E17" s="74" t="s">
        <v>48</v>
      </c>
      <c r="F17" s="73" t="s">
        <v>49</v>
      </c>
      <c r="G17" s="58">
        <f>43671200+5516285+2-3</f>
        <v>49187484</v>
      </c>
    </row>
    <row r="18" spans="2:7" ht="16.5" thickBot="1">
      <c r="B18" s="8" t="s">
        <v>50</v>
      </c>
      <c r="C18" s="77" t="s">
        <v>51</v>
      </c>
      <c r="D18" s="78">
        <f>SUM(D13:D17)</f>
        <v>3987549</v>
      </c>
      <c r="E18" s="74" t="s">
        <v>52</v>
      </c>
      <c r="F18" s="73" t="s">
        <v>53</v>
      </c>
      <c r="G18" s="58">
        <v>0</v>
      </c>
    </row>
    <row r="19" spans="2:7">
      <c r="C19" s="69" t="s">
        <v>54</v>
      </c>
      <c r="D19" s="70"/>
      <c r="E19" s="68" t="s">
        <v>55</v>
      </c>
      <c r="F19" s="73" t="s">
        <v>56</v>
      </c>
      <c r="G19" s="58">
        <v>0</v>
      </c>
    </row>
    <row r="20" spans="2:7">
      <c r="B20" s="8" t="s">
        <v>57</v>
      </c>
      <c r="C20" s="73" t="s">
        <v>58</v>
      </c>
      <c r="D20" s="58">
        <v>2189597</v>
      </c>
      <c r="E20" s="74" t="s">
        <v>59</v>
      </c>
      <c r="F20" s="73" t="s">
        <v>60</v>
      </c>
      <c r="G20" s="58">
        <v>0</v>
      </c>
    </row>
    <row r="21" spans="2:7" ht="16.5" thickBot="1">
      <c r="B21" s="8" t="s">
        <v>61</v>
      </c>
      <c r="C21" s="73" t="s">
        <v>62</v>
      </c>
      <c r="D21" s="75">
        <v>9413317.2000000011</v>
      </c>
      <c r="E21" s="74" t="s">
        <v>63</v>
      </c>
      <c r="F21" s="77" t="s">
        <v>64</v>
      </c>
      <c r="G21" s="81">
        <f>SUM(G8:G20)</f>
        <v>136974590.94</v>
      </c>
    </row>
    <row r="22" spans="2:7">
      <c r="B22" s="8" t="s">
        <v>65</v>
      </c>
      <c r="C22" s="73" t="s">
        <v>66</v>
      </c>
      <c r="D22" s="58">
        <v>0</v>
      </c>
      <c r="E22" s="74"/>
      <c r="F22" s="71" t="s">
        <v>67</v>
      </c>
      <c r="G22" s="72"/>
    </row>
    <row r="23" spans="2:7">
      <c r="B23" s="8" t="s">
        <v>68</v>
      </c>
      <c r="C23" s="73" t="s">
        <v>69</v>
      </c>
      <c r="D23" s="58">
        <v>0</v>
      </c>
      <c r="E23" s="74" t="s">
        <v>70</v>
      </c>
      <c r="F23" s="82" t="s">
        <v>71</v>
      </c>
      <c r="G23" s="75">
        <v>75227196.75999999</v>
      </c>
    </row>
    <row r="24" spans="2:7">
      <c r="B24" s="8" t="s">
        <v>72</v>
      </c>
      <c r="C24" s="73" t="s">
        <v>73</v>
      </c>
      <c r="D24" s="58">
        <v>0</v>
      </c>
      <c r="E24" s="74" t="s">
        <v>74</v>
      </c>
      <c r="F24" s="83" t="s">
        <v>60</v>
      </c>
      <c r="G24" s="58">
        <f>-315459-5717379+128041</f>
        <v>-5904797</v>
      </c>
    </row>
    <row r="25" spans="2:7">
      <c r="B25" s="8" t="s">
        <v>75</v>
      </c>
      <c r="C25" s="73" t="s">
        <v>76</v>
      </c>
      <c r="D25" s="58">
        <v>0</v>
      </c>
      <c r="E25" s="74" t="s">
        <v>77</v>
      </c>
      <c r="F25" s="82" t="s">
        <v>78</v>
      </c>
      <c r="G25" s="58">
        <v>1459975</v>
      </c>
    </row>
    <row r="26" spans="2:7">
      <c r="B26" s="8" t="s">
        <v>79</v>
      </c>
      <c r="C26" s="73" t="s">
        <v>80</v>
      </c>
      <c r="D26" s="75">
        <v>14677842</v>
      </c>
      <c r="E26" s="74" t="s">
        <v>81</v>
      </c>
      <c r="F26" s="83" t="s">
        <v>82</v>
      </c>
      <c r="G26" s="58">
        <v>-128041</v>
      </c>
    </row>
    <row r="27" spans="2:7">
      <c r="B27" s="8" t="s">
        <v>83</v>
      </c>
      <c r="C27" s="73" t="s">
        <v>84</v>
      </c>
      <c r="D27" s="75">
        <v>7141900.1299999999</v>
      </c>
      <c r="E27" s="74" t="s">
        <v>85</v>
      </c>
      <c r="F27" s="82" t="s">
        <v>86</v>
      </c>
      <c r="G27" s="58">
        <f>5306208-437801-435558</f>
        <v>4432849</v>
      </c>
    </row>
    <row r="28" spans="2:7">
      <c r="B28" s="8" t="s">
        <v>87</v>
      </c>
      <c r="C28" s="73" t="s">
        <v>88</v>
      </c>
      <c r="D28" s="75">
        <v>0</v>
      </c>
      <c r="E28" s="74" t="s">
        <v>89</v>
      </c>
      <c r="F28" s="82" t="s">
        <v>90</v>
      </c>
      <c r="G28" s="58">
        <f>44236244+133919</f>
        <v>44370163</v>
      </c>
    </row>
    <row r="29" spans="2:7" ht="16.5" thickBot="1">
      <c r="B29" s="8" t="s">
        <v>91</v>
      </c>
      <c r="C29" s="73" t="s">
        <v>92</v>
      </c>
      <c r="D29" s="58">
        <v>2218518</v>
      </c>
      <c r="E29" s="74" t="s">
        <v>93</v>
      </c>
      <c r="F29" s="77" t="s">
        <v>94</v>
      </c>
      <c r="G29" s="78">
        <f>SUM(G23:G28)</f>
        <v>119457345.75999999</v>
      </c>
    </row>
    <row r="30" spans="2:7">
      <c r="B30" s="8" t="s">
        <v>95</v>
      </c>
      <c r="C30" s="73" t="s">
        <v>96</v>
      </c>
      <c r="D30" s="58">
        <v>2051168</v>
      </c>
      <c r="E30" s="74"/>
      <c r="F30" s="71" t="s">
        <v>97</v>
      </c>
      <c r="G30" s="72"/>
    </row>
    <row r="31" spans="2:7">
      <c r="B31" s="8" t="s">
        <v>98</v>
      </c>
      <c r="C31" s="80" t="s">
        <v>99</v>
      </c>
      <c r="D31" s="58">
        <v>0</v>
      </c>
      <c r="E31" s="74" t="s">
        <v>100</v>
      </c>
      <c r="F31" s="82" t="s">
        <v>101</v>
      </c>
      <c r="G31" s="75">
        <v>31673601.629999995</v>
      </c>
    </row>
    <row r="32" spans="2:7" ht="16.5" thickBot="1">
      <c r="B32" s="8" t="s">
        <v>102</v>
      </c>
      <c r="C32" s="77" t="s">
        <v>103</v>
      </c>
      <c r="D32" s="84">
        <f>SUM(D20:D31)</f>
        <v>37692342.329999998</v>
      </c>
      <c r="E32" s="74" t="s">
        <v>104</v>
      </c>
      <c r="F32" s="82" t="s">
        <v>105</v>
      </c>
      <c r="G32" s="58">
        <v>132524233</v>
      </c>
    </row>
    <row r="33" spans="2:7">
      <c r="C33" s="69" t="s">
        <v>106</v>
      </c>
      <c r="D33" s="70"/>
      <c r="E33" s="74" t="s">
        <v>107</v>
      </c>
      <c r="F33" s="82" t="s">
        <v>108</v>
      </c>
      <c r="G33" s="75">
        <v>0</v>
      </c>
    </row>
    <row r="34" spans="2:7">
      <c r="B34" s="8" t="s">
        <v>109</v>
      </c>
      <c r="C34" s="73" t="s">
        <v>110</v>
      </c>
      <c r="D34" s="58">
        <v>17017493</v>
      </c>
      <c r="E34" s="74" t="s">
        <v>111</v>
      </c>
      <c r="F34" s="82" t="s">
        <v>112</v>
      </c>
      <c r="G34" s="58">
        <v>0</v>
      </c>
    </row>
    <row r="35" spans="2:7">
      <c r="B35" s="8" t="s">
        <v>113</v>
      </c>
      <c r="C35" s="73" t="s">
        <v>114</v>
      </c>
      <c r="D35" s="58">
        <v>1119736</v>
      </c>
      <c r="E35" s="68" t="s">
        <v>115</v>
      </c>
      <c r="F35" s="82" t="s">
        <v>116</v>
      </c>
      <c r="G35" s="58">
        <v>23268088</v>
      </c>
    </row>
    <row r="36" spans="2:7">
      <c r="B36" s="8" t="s">
        <v>117</v>
      </c>
      <c r="C36" s="73" t="s">
        <v>118</v>
      </c>
      <c r="D36" s="58">
        <v>0</v>
      </c>
      <c r="E36" s="74" t="s">
        <v>119</v>
      </c>
      <c r="F36" s="82" t="s">
        <v>120</v>
      </c>
      <c r="G36" s="58">
        <v>0</v>
      </c>
    </row>
    <row r="37" spans="2:7">
      <c r="B37" s="8" t="s">
        <v>121</v>
      </c>
      <c r="C37" s="73" t="s">
        <v>122</v>
      </c>
      <c r="D37" s="58">
        <v>2641229</v>
      </c>
      <c r="E37" s="85" t="s">
        <v>123</v>
      </c>
      <c r="F37" s="82" t="s">
        <v>124</v>
      </c>
      <c r="G37" s="58">
        <v>0</v>
      </c>
    </row>
    <row r="38" spans="2:7">
      <c r="B38" s="8" t="s">
        <v>125</v>
      </c>
      <c r="C38" s="73" t="s">
        <v>126</v>
      </c>
      <c r="D38" s="58">
        <v>2749377</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870272</v>
      </c>
    </row>
    <row r="41" spans="2:7">
      <c r="B41" s="8" t="s">
        <v>137</v>
      </c>
      <c r="C41" s="73" t="s">
        <v>138</v>
      </c>
      <c r="D41" s="58">
        <v>0</v>
      </c>
      <c r="E41" s="85" t="s">
        <v>139</v>
      </c>
      <c r="F41" s="82" t="s">
        <v>140</v>
      </c>
      <c r="G41" s="58">
        <v>378348</v>
      </c>
    </row>
    <row r="42" spans="2:7">
      <c r="B42" s="8" t="s">
        <v>141</v>
      </c>
      <c r="C42" s="73" t="s">
        <v>142</v>
      </c>
      <c r="D42" s="58">
        <v>13419252</v>
      </c>
      <c r="E42" s="85" t="s">
        <v>143</v>
      </c>
      <c r="F42" s="82" t="s">
        <v>144</v>
      </c>
      <c r="G42" s="58">
        <v>0</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9196220</v>
      </c>
    </row>
    <row r="46" spans="2:7">
      <c r="B46" s="8" t="s">
        <v>157</v>
      </c>
      <c r="C46" s="73" t="s">
        <v>158</v>
      </c>
      <c r="D46" s="75">
        <v>15180564</v>
      </c>
      <c r="E46" s="74" t="s">
        <v>159</v>
      </c>
      <c r="F46" s="82" t="s">
        <v>160</v>
      </c>
      <c r="G46" s="58">
        <v>956875</v>
      </c>
    </row>
    <row r="47" spans="2:7">
      <c r="B47" s="8" t="s">
        <v>161</v>
      </c>
      <c r="C47" s="73" t="s">
        <v>162</v>
      </c>
      <c r="D47" s="75">
        <v>0</v>
      </c>
      <c r="E47" s="74" t="s">
        <v>163</v>
      </c>
      <c r="F47" s="82" t="s">
        <v>164</v>
      </c>
      <c r="G47" s="58">
        <v>6059984</v>
      </c>
    </row>
    <row r="48" spans="2:7">
      <c r="B48" s="8" t="s">
        <v>165</v>
      </c>
      <c r="C48" s="73" t="s">
        <v>166</v>
      </c>
      <c r="D48" s="58">
        <v>629563</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0</v>
      </c>
      <c r="E50" s="74" t="s">
        <v>174</v>
      </c>
      <c r="F50" s="82" t="s">
        <v>175</v>
      </c>
      <c r="G50" s="58">
        <v>8114910</v>
      </c>
    </row>
    <row r="51" spans="2:7">
      <c r="B51" s="8" t="s">
        <v>176</v>
      </c>
      <c r="C51" s="80" t="s">
        <v>177</v>
      </c>
      <c r="D51" s="58">
        <v>0</v>
      </c>
      <c r="E51" s="74" t="s">
        <v>178</v>
      </c>
      <c r="F51" s="82" t="s">
        <v>179</v>
      </c>
      <c r="G51" s="58">
        <v>31699</v>
      </c>
    </row>
    <row r="52" spans="2:7">
      <c r="B52" s="8" t="s">
        <v>180</v>
      </c>
      <c r="C52" s="80" t="s">
        <v>43</v>
      </c>
      <c r="D52" s="58">
        <v>0</v>
      </c>
      <c r="E52" s="74" t="s">
        <v>181</v>
      </c>
      <c r="F52" s="82" t="s">
        <v>182</v>
      </c>
      <c r="G52" s="58">
        <v>1282537</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f>16103112+1024455</f>
        <v>17127567</v>
      </c>
    </row>
    <row r="55" spans="2:7" ht="16.5" thickBot="1">
      <c r="B55" s="8" t="s">
        <v>191</v>
      </c>
      <c r="C55" s="77" t="s">
        <v>192</v>
      </c>
      <c r="D55" s="84">
        <f>SUM(D34:D54)</f>
        <v>52757214</v>
      </c>
      <c r="E55" s="74" t="s">
        <v>193</v>
      </c>
      <c r="F55" s="82" t="s">
        <v>194</v>
      </c>
      <c r="G55" s="58">
        <v>0</v>
      </c>
    </row>
    <row r="56" spans="2:7" ht="16.5" thickBot="1">
      <c r="C56" s="69" t="s">
        <v>195</v>
      </c>
      <c r="D56" s="70"/>
      <c r="E56" s="74" t="s">
        <v>196</v>
      </c>
      <c r="F56" s="77" t="s">
        <v>197</v>
      </c>
      <c r="G56" s="84">
        <f>SUM(G31:G55)</f>
        <v>231484334.63</v>
      </c>
    </row>
    <row r="57" spans="2:7">
      <c r="B57" s="8" t="s">
        <v>198</v>
      </c>
      <c r="C57" s="73" t="s">
        <v>199</v>
      </c>
      <c r="D57" s="58">
        <v>16483844</v>
      </c>
      <c r="E57" s="74"/>
      <c r="F57" s="71" t="s">
        <v>200</v>
      </c>
      <c r="G57" s="72"/>
    </row>
    <row r="58" spans="2:7">
      <c r="B58" s="8" t="s">
        <v>201</v>
      </c>
      <c r="C58" s="73" t="s">
        <v>202</v>
      </c>
      <c r="D58" s="58">
        <v>0</v>
      </c>
      <c r="E58" s="74" t="s">
        <v>203</v>
      </c>
      <c r="F58" s="73" t="s">
        <v>204</v>
      </c>
      <c r="G58" s="58">
        <v>0</v>
      </c>
    </row>
    <row r="59" spans="2:7">
      <c r="B59" s="8" t="s">
        <v>205</v>
      </c>
      <c r="C59" s="73" t="s">
        <v>206</v>
      </c>
      <c r="D59" s="58">
        <v>7712048</v>
      </c>
      <c r="E59" s="74" t="s">
        <v>207</v>
      </c>
      <c r="F59" s="73" t="s">
        <v>208</v>
      </c>
      <c r="G59" s="58">
        <v>2500000</v>
      </c>
    </row>
    <row r="60" spans="2:7">
      <c r="B60" s="8" t="s">
        <v>209</v>
      </c>
      <c r="C60" s="73" t="s">
        <v>210</v>
      </c>
      <c r="D60" s="58">
        <v>930728</v>
      </c>
      <c r="E60" s="74" t="s">
        <v>211</v>
      </c>
      <c r="F60" s="73" t="s">
        <v>212</v>
      </c>
      <c r="G60" s="58">
        <v>7500000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25126620</v>
      </c>
      <c r="E63" s="74" t="s">
        <v>223</v>
      </c>
      <c r="F63" s="86" t="s">
        <v>224</v>
      </c>
      <c r="G63" s="84">
        <f>SUM(G58:G62)</f>
        <v>10000000</v>
      </c>
    </row>
    <row r="64" spans="2:7" ht="16.5" thickBot="1">
      <c r="B64" s="8" t="s">
        <v>225</v>
      </c>
      <c r="C64" s="88" t="s">
        <v>226</v>
      </c>
      <c r="D64" s="89">
        <f>D11+D18+D32+D55+D63</f>
        <v>152767587.51519999</v>
      </c>
      <c r="E64" s="74" t="s">
        <v>227</v>
      </c>
      <c r="F64" s="88" t="s">
        <v>228</v>
      </c>
      <c r="G64" s="89">
        <f>+G21+G29+G56+G63</f>
        <v>497916271.32999998</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54617330.780000001</v>
      </c>
    </row>
    <row r="82" spans="2:7">
      <c r="B82" s="2" t="s">
        <v>286</v>
      </c>
      <c r="C82" s="80" t="s">
        <v>43</v>
      </c>
      <c r="D82" s="58">
        <v>0</v>
      </c>
      <c r="E82" s="92" t="s">
        <v>287</v>
      </c>
      <c r="F82" s="82" t="s">
        <v>274</v>
      </c>
      <c r="G82" s="58">
        <f>-2199198+44518</f>
        <v>-2154680</v>
      </c>
    </row>
    <row r="83" spans="2:7">
      <c r="B83" s="2" t="s">
        <v>288</v>
      </c>
      <c r="C83" s="73" t="s">
        <v>289</v>
      </c>
      <c r="D83" s="75">
        <v>177359837.72</v>
      </c>
      <c r="E83" s="92" t="s">
        <v>290</v>
      </c>
      <c r="F83" s="82" t="s">
        <v>291</v>
      </c>
      <c r="G83" s="58">
        <f>3412622-124827-12</f>
        <v>3287783</v>
      </c>
    </row>
    <row r="84" spans="2:7">
      <c r="B84" s="2" t="s">
        <v>292</v>
      </c>
      <c r="C84" s="73" t="s">
        <v>293</v>
      </c>
      <c r="D84" s="58">
        <v>0</v>
      </c>
      <c r="E84" s="92" t="s">
        <v>294</v>
      </c>
      <c r="F84" s="82" t="s">
        <v>295</v>
      </c>
      <c r="G84" s="58">
        <v>1270778</v>
      </c>
    </row>
    <row r="85" spans="2:7">
      <c r="B85" s="2" t="s">
        <v>296</v>
      </c>
      <c r="C85" s="80" t="s">
        <v>297</v>
      </c>
      <c r="D85" s="58">
        <v>0</v>
      </c>
      <c r="E85" s="92" t="s">
        <v>298</v>
      </c>
      <c r="F85" s="82" t="s">
        <v>299</v>
      </c>
      <c r="G85" s="93">
        <v>-44518</v>
      </c>
    </row>
    <row r="86" spans="2:7" ht="16.5" thickBot="1">
      <c r="B86" s="2" t="s">
        <v>300</v>
      </c>
      <c r="C86" s="77" t="s">
        <v>301</v>
      </c>
      <c r="D86" s="84">
        <f>SUM(D79:D85)</f>
        <v>177359837.72</v>
      </c>
      <c r="E86" s="92" t="s">
        <v>302</v>
      </c>
      <c r="F86" s="77" t="s">
        <v>303</v>
      </c>
      <c r="G86" s="84">
        <f>SUM(G81:G85)</f>
        <v>56976693.780000001</v>
      </c>
    </row>
    <row r="87" spans="2:7">
      <c r="B87" s="2"/>
      <c r="C87" s="69" t="s">
        <v>304</v>
      </c>
      <c r="D87" s="70"/>
      <c r="E87" s="92"/>
      <c r="F87" s="71" t="s">
        <v>305</v>
      </c>
      <c r="G87" s="72"/>
    </row>
    <row r="88" spans="2:7">
      <c r="B88" s="2" t="s">
        <v>306</v>
      </c>
      <c r="C88" s="73" t="s">
        <v>307</v>
      </c>
      <c r="D88" s="94">
        <v>22369943</v>
      </c>
      <c r="E88" s="92" t="s">
        <v>308</v>
      </c>
      <c r="F88" s="82" t="s">
        <v>309</v>
      </c>
      <c r="G88" s="93">
        <v>0</v>
      </c>
    </row>
    <row r="89" spans="2:7">
      <c r="B89" s="2" t="s">
        <v>310</v>
      </c>
      <c r="C89" s="73" t="s">
        <v>311</v>
      </c>
      <c r="D89" s="94">
        <v>755725786</v>
      </c>
      <c r="E89" s="92" t="s">
        <v>312</v>
      </c>
      <c r="F89" s="82" t="s">
        <v>313</v>
      </c>
      <c r="G89" s="58">
        <v>0</v>
      </c>
    </row>
    <row r="90" spans="2:7">
      <c r="B90" s="2" t="s">
        <v>314</v>
      </c>
      <c r="C90" s="80" t="s">
        <v>315</v>
      </c>
      <c r="D90" s="94">
        <v>-429695030</v>
      </c>
      <c r="E90" s="92" t="s">
        <v>316</v>
      </c>
      <c r="F90" s="82" t="s">
        <v>317</v>
      </c>
      <c r="G90" s="58">
        <v>0</v>
      </c>
    </row>
    <row r="91" spans="2:7">
      <c r="B91" s="2" t="s">
        <v>318</v>
      </c>
      <c r="C91" s="73" t="s">
        <v>319</v>
      </c>
      <c r="D91" s="94">
        <v>239463090</v>
      </c>
      <c r="E91" s="92" t="s">
        <v>320</v>
      </c>
      <c r="F91" s="82" t="s">
        <v>321</v>
      </c>
      <c r="G91" s="93">
        <v>0</v>
      </c>
    </row>
    <row r="92" spans="2:7">
      <c r="B92" s="2" t="s">
        <v>322</v>
      </c>
      <c r="C92" s="80" t="s">
        <v>323</v>
      </c>
      <c r="D92" s="94">
        <v>-200800478</v>
      </c>
      <c r="E92" s="92" t="s">
        <v>324</v>
      </c>
      <c r="F92" s="82" t="s">
        <v>325</v>
      </c>
      <c r="G92" s="75">
        <v>0</v>
      </c>
    </row>
    <row r="93" spans="2:7">
      <c r="B93" s="2" t="s">
        <v>326</v>
      </c>
      <c r="C93" s="73" t="s">
        <v>327</v>
      </c>
      <c r="D93" s="94">
        <v>61080205</v>
      </c>
      <c r="E93" s="92" t="s">
        <v>328</v>
      </c>
      <c r="F93" s="82" t="s">
        <v>329</v>
      </c>
      <c r="G93" s="75">
        <v>0</v>
      </c>
    </row>
    <row r="94" spans="2:7">
      <c r="B94" s="2" t="s">
        <v>330</v>
      </c>
      <c r="C94" s="80" t="s">
        <v>331</v>
      </c>
      <c r="D94" s="94">
        <v>-58140296</v>
      </c>
      <c r="E94" s="92" t="s">
        <v>332</v>
      </c>
      <c r="F94" s="82" t="s">
        <v>333</v>
      </c>
      <c r="G94" s="93">
        <v>0</v>
      </c>
    </row>
    <row r="95" spans="2:7">
      <c r="B95" s="2" t="s">
        <v>334</v>
      </c>
      <c r="C95" s="73" t="s">
        <v>335</v>
      </c>
      <c r="D95" s="94">
        <v>12668676</v>
      </c>
      <c r="E95" s="92" t="s">
        <v>336</v>
      </c>
      <c r="F95" s="82" t="s">
        <v>337</v>
      </c>
      <c r="G95" s="93">
        <v>31365522</v>
      </c>
    </row>
    <row r="96" spans="2:7" ht="16.5" thickBot="1">
      <c r="B96" s="2" t="s">
        <v>338</v>
      </c>
      <c r="C96" s="80" t="s">
        <v>339</v>
      </c>
      <c r="D96" s="94">
        <v>-7114987</v>
      </c>
      <c r="E96" s="92" t="s">
        <v>340</v>
      </c>
      <c r="F96" s="86" t="s">
        <v>341</v>
      </c>
      <c r="G96" s="84">
        <f>SUM(G88:G95)</f>
        <v>31365522</v>
      </c>
    </row>
    <row r="97" spans="2:7">
      <c r="B97" s="2" t="s">
        <v>342</v>
      </c>
      <c r="C97" s="73" t="s">
        <v>343</v>
      </c>
      <c r="D97" s="94">
        <v>104595276</v>
      </c>
      <c r="E97" s="92"/>
      <c r="F97" s="71" t="s">
        <v>344</v>
      </c>
      <c r="G97" s="72"/>
    </row>
    <row r="98" spans="2:7">
      <c r="B98" s="2" t="s">
        <v>345</v>
      </c>
      <c r="C98" s="80" t="s">
        <v>346</v>
      </c>
      <c r="D98" s="94">
        <v>-95973226</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404178959</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88342215.780000001</v>
      </c>
    </row>
    <row r="106" spans="2:7" ht="16.5" thickBot="1">
      <c r="B106" s="2" t="s">
        <v>375</v>
      </c>
      <c r="C106" s="73" t="s">
        <v>376</v>
      </c>
      <c r="D106" s="75">
        <v>12212659</v>
      </c>
      <c r="E106" s="92"/>
      <c r="F106" s="91"/>
      <c r="G106" s="91"/>
    </row>
    <row r="107" spans="2:7" ht="16.5" thickBot="1">
      <c r="B107" s="2" t="s">
        <v>377</v>
      </c>
      <c r="C107" s="80" t="s">
        <v>378</v>
      </c>
      <c r="D107" s="75">
        <v>-7207492</v>
      </c>
      <c r="E107" s="92" t="s">
        <v>379</v>
      </c>
      <c r="F107" s="96" t="s">
        <v>380</v>
      </c>
      <c r="G107" s="97">
        <f>+G64+G105</f>
        <v>586258487.11000001</v>
      </c>
    </row>
    <row r="108" spans="2:7" ht="16.5" thickBot="1">
      <c r="B108" s="2" t="s">
        <v>381</v>
      </c>
      <c r="C108" s="86" t="s">
        <v>382</v>
      </c>
      <c r="D108" s="87">
        <f>SUM(D104:D107)</f>
        <v>5005167</v>
      </c>
      <c r="E108" s="92"/>
      <c r="F108" s="91"/>
      <c r="G108" s="91"/>
    </row>
    <row r="109" spans="2:7" ht="16.5" thickBot="1">
      <c r="B109" s="2" t="s">
        <v>383</v>
      </c>
      <c r="C109" s="88" t="s">
        <v>384</v>
      </c>
      <c r="D109" s="89">
        <f>+D72+D77+D86+D102+D108</f>
        <v>586543963.72000003</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739311551.23520005</v>
      </c>
      <c r="E111" s="92" t="s">
        <v>389</v>
      </c>
      <c r="F111" s="82" t="s">
        <v>390</v>
      </c>
      <c r="G111" s="101">
        <v>21524481</v>
      </c>
    </row>
    <row r="112" spans="2:7">
      <c r="B112" s="2"/>
      <c r="C112" s="91"/>
      <c r="D112" s="91"/>
      <c r="E112" s="92" t="s">
        <v>391</v>
      </c>
      <c r="F112" s="82" t="s">
        <v>392</v>
      </c>
      <c r="G112" s="101">
        <v>0</v>
      </c>
    </row>
    <row r="113" spans="2:7" ht="16.5" thickBot="1">
      <c r="C113" s="102"/>
      <c r="D113" s="103"/>
      <c r="E113" s="92" t="s">
        <v>393</v>
      </c>
      <c r="F113" s="104" t="s">
        <v>394</v>
      </c>
      <c r="G113" s="105">
        <f>SUM(G111:G112)</f>
        <v>21524481</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72433135</v>
      </c>
    </row>
    <row r="120" spans="2:7" ht="16.5" thickBot="1">
      <c r="C120" s="290" t="str">
        <f>IF(D114-D116=0,"Cuentas de Orden Coiniciden","Cuentas de Orden No Coinciden")</f>
        <v>Cuentas de Orden Coiniciden</v>
      </c>
      <c r="D120" s="291"/>
      <c r="E120" s="110" t="s">
        <v>410</v>
      </c>
      <c r="F120" s="104" t="s">
        <v>411</v>
      </c>
      <c r="G120" s="105">
        <f>+IF([16]E.C.P!E70-SUM(G115:G119)=0,[16]E.C.P!E70,"Error")</f>
        <v>72433135</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+[16]E.C.P!F70</f>
        <v>0</v>
      </c>
    </row>
    <row r="128" spans="2:7" ht="16.5" customHeight="1">
      <c r="C128" s="102"/>
      <c r="D128" s="103"/>
      <c r="E128" s="110"/>
      <c r="F128" s="117" t="s">
        <v>425</v>
      </c>
      <c r="G128" s="107"/>
    </row>
    <row r="129" spans="3:7" ht="12.75" customHeight="1">
      <c r="C129" s="289"/>
      <c r="D129" s="289"/>
      <c r="E129" s="110" t="s">
        <v>426</v>
      </c>
      <c r="F129" s="82" t="s">
        <v>427</v>
      </c>
      <c r="G129" s="58">
        <v>135749353</v>
      </c>
    </row>
    <row r="130" spans="3:7" ht="12.75" customHeight="1">
      <c r="C130" s="289"/>
      <c r="D130" s="289"/>
      <c r="E130" s="110" t="s">
        <v>428</v>
      </c>
      <c r="F130" s="82" t="s">
        <v>429</v>
      </c>
      <c r="G130" s="94">
        <v>-76653905</v>
      </c>
    </row>
    <row r="131" spans="3:7" ht="17.25" customHeight="1" thickBot="1">
      <c r="C131" s="102"/>
      <c r="D131" s="103"/>
      <c r="E131" s="110" t="s">
        <v>430</v>
      </c>
      <c r="F131" s="116" t="s">
        <v>431</v>
      </c>
      <c r="G131" s="105">
        <f>SUM(G129:G130)</f>
        <v>59095448</v>
      </c>
    </row>
    <row r="132" spans="3:7" ht="15" customHeight="1" thickBot="1">
      <c r="C132" s="102"/>
      <c r="D132" s="103"/>
      <c r="E132" s="110" t="s">
        <v>432</v>
      </c>
      <c r="F132" s="88" t="s">
        <v>433</v>
      </c>
      <c r="G132" s="118">
        <f>+G113+G120+G127+G131</f>
        <v>153053064</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739311551.11000001</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33:D134"/>
    <mergeCell ref="C120:D121"/>
    <mergeCell ref="C129:D130"/>
    <mergeCell ref="C1:E1"/>
    <mergeCell ref="C2:E2"/>
    <mergeCell ref="C4:D4"/>
    <mergeCell ref="C3:E3"/>
  </mergeCells>
  <conditionalFormatting sqref="D8:D11 D13:D18 D34:D55 D57:D63 D68:D72 D74:D77 D79:D86 D88:D102 D104:D108 G8:G21 G23 D20:D32 G31:G134 G29">
    <cfRule type="cellIs" dxfId="147" priority="3" stopIfTrue="1" operator="between">
      <formula>-0.1</formula>
      <formula>-50</formula>
    </cfRule>
    <cfRule type="cellIs" dxfId="146" priority="4" stopIfTrue="1" operator="between">
      <formula>0.1</formula>
      <formula>50</formula>
    </cfRule>
  </conditionalFormatting>
  <conditionalFormatting sqref="G24:G28">
    <cfRule type="cellIs" dxfId="145" priority="1" stopIfTrue="1" operator="between">
      <formula>-0.1</formula>
      <formula>-50</formula>
    </cfRule>
    <cfRule type="cellIs" dxfId="144"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43307086614173229" right="0.23622047244094491" top="0.74803149606299213" bottom="0.74803149606299213" header="0.31496062992125984" footer="0.31496062992125984"/>
  <pageSetup paperSize="9" scale="55" fitToHeight="0" orientation="portrait" horizontalDpi="300" verticalDpi="300" r:id="rId1"/>
  <headerFooter alignWithMargins="0"/>
  <rowBreaks count="1" manualBreakCount="1">
    <brk id="65" min="2" max="8" man="1"/>
  </rowBreaks>
  <ignoredErrors>
    <ignoredError sqref="E9:E1048576" numberStoredAsText="1"/>
    <ignoredError sqref="G17:G22 G54 G82:G83 G24:G28" unlockedFormula="1"/>
  </ignoredError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64"/>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710937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[17]Presentacion!C3</f>
        <v>COMECA - IAMPP</v>
      </c>
      <c r="G1" s="56"/>
    </row>
    <row r="2" spans="1:7" s="3" customFormat="1" ht="15" customHeight="1">
      <c r="A2" s="1"/>
      <c r="B2" s="2"/>
      <c r="C2" s="294" t="s">
        <v>2</v>
      </c>
      <c r="D2" s="294"/>
      <c r="E2" s="294"/>
      <c r="F2" s="55" t="str">
        <f>[17]Presentacion!C4</f>
        <v>Canelones</v>
      </c>
      <c r="G2" s="56"/>
    </row>
    <row r="3" spans="1:7" s="3" customFormat="1" ht="15" customHeight="1">
      <c r="A3" s="1"/>
      <c r="B3" s="2"/>
      <c r="C3" s="294" t="s">
        <v>3</v>
      </c>
      <c r="D3" s="294"/>
      <c r="E3" s="294"/>
      <c r="F3" s="57">
        <f>[17]Presentacion!C7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4077628</v>
      </c>
      <c r="E8" s="74" t="s">
        <v>13</v>
      </c>
      <c r="F8" s="73" t="s">
        <v>14</v>
      </c>
      <c r="G8" s="75">
        <v>36402199.689999998</v>
      </c>
    </row>
    <row r="9" spans="1:7">
      <c r="B9" s="8" t="s">
        <v>15</v>
      </c>
      <c r="C9" s="73" t="s">
        <v>16</v>
      </c>
      <c r="D9" s="58">
        <v>0</v>
      </c>
      <c r="E9" s="74" t="s">
        <v>17</v>
      </c>
      <c r="F9" s="73" t="s">
        <v>18</v>
      </c>
      <c r="G9" s="75">
        <v>5567040</v>
      </c>
    </row>
    <row r="10" spans="1:7">
      <c r="B10" s="8" t="s">
        <v>19</v>
      </c>
      <c r="C10" s="73" t="s">
        <v>20</v>
      </c>
      <c r="D10" s="76">
        <v>47920814.770000003</v>
      </c>
      <c r="E10" s="74" t="s">
        <v>21</v>
      </c>
      <c r="F10" s="73" t="s">
        <v>22</v>
      </c>
      <c r="G10" s="58">
        <v>0</v>
      </c>
    </row>
    <row r="11" spans="1:7" ht="16.5" thickBot="1">
      <c r="B11" s="8" t="s">
        <v>23</v>
      </c>
      <c r="C11" s="77" t="s">
        <v>24</v>
      </c>
      <c r="D11" s="78">
        <f>SUM(D8:D10)</f>
        <v>51998442.770000003</v>
      </c>
      <c r="E11" s="74" t="s">
        <v>25</v>
      </c>
      <c r="F11" s="73" t="s">
        <v>26</v>
      </c>
      <c r="G11" s="75">
        <v>557172</v>
      </c>
    </row>
    <row r="12" spans="1:7">
      <c r="C12" s="69" t="s">
        <v>27</v>
      </c>
      <c r="D12" s="70"/>
      <c r="E12" s="74" t="s">
        <v>28</v>
      </c>
      <c r="F12" s="73" t="s">
        <v>29</v>
      </c>
      <c r="G12" s="58">
        <v>705944</v>
      </c>
    </row>
    <row r="13" spans="1:7">
      <c r="B13" s="8" t="s">
        <v>30</v>
      </c>
      <c r="C13" s="73" t="s">
        <v>31</v>
      </c>
      <c r="D13" s="79">
        <v>202452782.50999999</v>
      </c>
      <c r="E13" s="74" t="s">
        <v>32</v>
      </c>
      <c r="F13" s="73" t="s">
        <v>33</v>
      </c>
      <c r="G13" s="75">
        <v>1171912</v>
      </c>
    </row>
    <row r="14" spans="1:7">
      <c r="B14" s="8" t="s">
        <v>34</v>
      </c>
      <c r="C14" s="80" t="s">
        <v>35</v>
      </c>
      <c r="D14" s="58">
        <v>-7726796</v>
      </c>
      <c r="E14" s="74" t="s">
        <v>36</v>
      </c>
      <c r="F14" s="73" t="s">
        <v>37</v>
      </c>
      <c r="G14" s="58">
        <v>292292</v>
      </c>
    </row>
    <row r="15" spans="1:7">
      <c r="B15" s="8" t="s">
        <v>38</v>
      </c>
      <c r="C15" s="73" t="s">
        <v>39</v>
      </c>
      <c r="D15" s="58">
        <v>178841065</v>
      </c>
      <c r="E15" s="74" t="s">
        <v>40</v>
      </c>
      <c r="F15" s="73" t="s">
        <v>41</v>
      </c>
      <c r="G15" s="58">
        <v>8185948</v>
      </c>
    </row>
    <row r="16" spans="1:7">
      <c r="B16" s="8" t="s">
        <v>42</v>
      </c>
      <c r="C16" s="80" t="s">
        <v>43</v>
      </c>
      <c r="D16" s="58">
        <v>0</v>
      </c>
      <c r="E16" s="74" t="s">
        <v>44</v>
      </c>
      <c r="F16" s="73" t="s">
        <v>45</v>
      </c>
      <c r="G16" s="58">
        <v>44005510.450000003</v>
      </c>
    </row>
    <row r="17" spans="2:7">
      <c r="B17" s="8" t="s">
        <v>46</v>
      </c>
      <c r="C17" s="80" t="s">
        <v>47</v>
      </c>
      <c r="D17" s="58">
        <v>0</v>
      </c>
      <c r="E17" s="74" t="s">
        <v>48</v>
      </c>
      <c r="F17" s="73" t="s">
        <v>49</v>
      </c>
      <c r="G17" s="58">
        <v>7042909</v>
      </c>
    </row>
    <row r="18" spans="2:7" ht="16.5" thickBot="1">
      <c r="B18" s="8" t="s">
        <v>50</v>
      </c>
      <c r="C18" s="77" t="s">
        <v>51</v>
      </c>
      <c r="D18" s="78">
        <f>SUM(D13:D17)</f>
        <v>373567051.50999999</v>
      </c>
      <c r="E18" s="74" t="s">
        <v>52</v>
      </c>
      <c r="F18" s="73" t="s">
        <v>53</v>
      </c>
      <c r="G18" s="58">
        <v>0</v>
      </c>
    </row>
    <row r="19" spans="2:7">
      <c r="C19" s="69" t="s">
        <v>54</v>
      </c>
      <c r="D19" s="70"/>
      <c r="E19" s="68" t="s">
        <v>55</v>
      </c>
      <c r="F19" s="73" t="s">
        <v>56</v>
      </c>
      <c r="G19" s="58">
        <v>0</v>
      </c>
    </row>
    <row r="20" spans="2:7">
      <c r="B20" s="8" t="s">
        <v>57</v>
      </c>
      <c r="C20" s="73" t="s">
        <v>58</v>
      </c>
      <c r="D20" s="58">
        <v>9244643</v>
      </c>
      <c r="E20" s="74" t="s">
        <v>59</v>
      </c>
      <c r="F20" s="73" t="s">
        <v>60</v>
      </c>
      <c r="G20" s="58">
        <v>0</v>
      </c>
    </row>
    <row r="21" spans="2:7" ht="16.5" thickBot="1">
      <c r="B21" s="8" t="s">
        <v>61</v>
      </c>
      <c r="C21" s="73" t="s">
        <v>62</v>
      </c>
      <c r="D21" s="75">
        <v>22085348.899999999</v>
      </c>
      <c r="E21" s="74" t="s">
        <v>63</v>
      </c>
      <c r="F21" s="77" t="s">
        <v>64</v>
      </c>
      <c r="G21" s="81">
        <f>SUM(G8:G20)</f>
        <v>103930927.14</v>
      </c>
    </row>
    <row r="22" spans="2:7">
      <c r="B22" s="8" t="s">
        <v>65</v>
      </c>
      <c r="C22" s="73" t="s">
        <v>66</v>
      </c>
      <c r="D22" s="58">
        <v>5595</v>
      </c>
      <c r="E22" s="74"/>
      <c r="F22" s="71" t="s">
        <v>67</v>
      </c>
      <c r="G22" s="72"/>
    </row>
    <row r="23" spans="2:7">
      <c r="B23" s="8" t="s">
        <v>68</v>
      </c>
      <c r="C23" s="73" t="s">
        <v>69</v>
      </c>
      <c r="D23" s="58">
        <v>0</v>
      </c>
      <c r="E23" s="74" t="s">
        <v>70</v>
      </c>
      <c r="F23" s="82" t="s">
        <v>71</v>
      </c>
      <c r="G23" s="75">
        <v>0</v>
      </c>
    </row>
    <row r="24" spans="2:7">
      <c r="B24" s="8" t="s">
        <v>72</v>
      </c>
      <c r="C24" s="73" t="s">
        <v>73</v>
      </c>
      <c r="D24" s="58">
        <v>0</v>
      </c>
      <c r="E24" s="74" t="s">
        <v>74</v>
      </c>
      <c r="F24" s="83" t="s">
        <v>60</v>
      </c>
      <c r="G24" s="58">
        <v>0</v>
      </c>
    </row>
    <row r="25" spans="2:7">
      <c r="B25" s="8" t="s">
        <v>75</v>
      </c>
      <c r="C25" s="73" t="s">
        <v>76</v>
      </c>
      <c r="D25" s="58">
        <v>39038611</v>
      </c>
      <c r="E25" s="74" t="s">
        <v>77</v>
      </c>
      <c r="F25" s="82" t="s">
        <v>78</v>
      </c>
      <c r="G25" s="58">
        <v>0</v>
      </c>
    </row>
    <row r="26" spans="2:7">
      <c r="B26" s="8" t="s">
        <v>79</v>
      </c>
      <c r="C26" s="73" t="s">
        <v>80</v>
      </c>
      <c r="D26" s="75">
        <v>36404548.439999998</v>
      </c>
      <c r="E26" s="74" t="s">
        <v>81</v>
      </c>
      <c r="F26" s="83" t="s">
        <v>82</v>
      </c>
      <c r="G26" s="58">
        <v>0</v>
      </c>
    </row>
    <row r="27" spans="2:7">
      <c r="B27" s="8" t="s">
        <v>83</v>
      </c>
      <c r="C27" s="73" t="s">
        <v>84</v>
      </c>
      <c r="D27" s="75">
        <v>18770868</v>
      </c>
      <c r="E27" s="74" t="s">
        <v>85</v>
      </c>
      <c r="F27" s="82" t="s">
        <v>86</v>
      </c>
      <c r="G27" s="58">
        <v>0</v>
      </c>
    </row>
    <row r="28" spans="2:7">
      <c r="B28" s="8" t="s">
        <v>87</v>
      </c>
      <c r="C28" s="73" t="s">
        <v>88</v>
      </c>
      <c r="D28" s="75">
        <v>13940378</v>
      </c>
      <c r="E28" s="74" t="s">
        <v>89</v>
      </c>
      <c r="F28" s="82" t="s">
        <v>90</v>
      </c>
      <c r="G28" s="58">
        <v>2843858</v>
      </c>
    </row>
    <row r="29" spans="2:7" ht="16.5" thickBot="1">
      <c r="B29" s="8" t="s">
        <v>91</v>
      </c>
      <c r="C29" s="73" t="s">
        <v>92</v>
      </c>
      <c r="D29" s="58">
        <v>52779191</v>
      </c>
      <c r="E29" s="74" t="s">
        <v>93</v>
      </c>
      <c r="F29" s="77" t="s">
        <v>94</v>
      </c>
      <c r="G29" s="78">
        <f>SUM(G23:G28)</f>
        <v>2843858</v>
      </c>
    </row>
    <row r="30" spans="2:7">
      <c r="B30" s="8" t="s">
        <v>95</v>
      </c>
      <c r="C30" s="73" t="s">
        <v>96</v>
      </c>
      <c r="D30" s="58">
        <v>4525155</v>
      </c>
      <c r="E30" s="74"/>
      <c r="F30" s="71" t="s">
        <v>97</v>
      </c>
      <c r="G30" s="72"/>
    </row>
    <row r="31" spans="2:7">
      <c r="B31" s="8" t="s">
        <v>98</v>
      </c>
      <c r="C31" s="80" t="s">
        <v>99</v>
      </c>
      <c r="D31" s="58">
        <v>-10027938</v>
      </c>
      <c r="E31" s="74" t="s">
        <v>100</v>
      </c>
      <c r="F31" s="82" t="s">
        <v>101</v>
      </c>
      <c r="G31" s="75">
        <v>38828485</v>
      </c>
    </row>
    <row r="32" spans="2:7" ht="16.5" thickBot="1">
      <c r="B32" s="8" t="s">
        <v>102</v>
      </c>
      <c r="C32" s="77" t="s">
        <v>103</v>
      </c>
      <c r="D32" s="84">
        <f>SUM(D20:D31)</f>
        <v>186766400.34</v>
      </c>
      <c r="E32" s="74" t="s">
        <v>104</v>
      </c>
      <c r="F32" s="82" t="s">
        <v>105</v>
      </c>
      <c r="G32" s="58">
        <v>192511516</v>
      </c>
    </row>
    <row r="33" spans="2:7">
      <c r="C33" s="69" t="s">
        <v>106</v>
      </c>
      <c r="D33" s="70"/>
      <c r="E33" s="74" t="s">
        <v>107</v>
      </c>
      <c r="F33" s="82" t="s">
        <v>108</v>
      </c>
      <c r="G33" s="75">
        <v>0</v>
      </c>
    </row>
    <row r="34" spans="2:7">
      <c r="B34" s="8" t="s">
        <v>109</v>
      </c>
      <c r="C34" s="73" t="s">
        <v>110</v>
      </c>
      <c r="D34" s="58">
        <v>2421249.2400000002</v>
      </c>
      <c r="E34" s="74" t="s">
        <v>111</v>
      </c>
      <c r="F34" s="82" t="s">
        <v>112</v>
      </c>
      <c r="G34" s="58">
        <v>0</v>
      </c>
    </row>
    <row r="35" spans="2:7">
      <c r="B35" s="8" t="s">
        <v>113</v>
      </c>
      <c r="C35" s="73" t="s">
        <v>114</v>
      </c>
      <c r="D35" s="58">
        <v>4301680.66</v>
      </c>
      <c r="E35" s="68" t="s">
        <v>115</v>
      </c>
      <c r="F35" s="82" t="s">
        <v>116</v>
      </c>
      <c r="G35" s="58">
        <v>23162211</v>
      </c>
    </row>
    <row r="36" spans="2:7">
      <c r="B36" s="8" t="s">
        <v>117</v>
      </c>
      <c r="C36" s="73" t="s">
        <v>118</v>
      </c>
      <c r="D36" s="58">
        <v>0</v>
      </c>
      <c r="E36" s="74" t="s">
        <v>119</v>
      </c>
      <c r="F36" s="82" t="s">
        <v>120</v>
      </c>
      <c r="G36" s="58">
        <v>0</v>
      </c>
    </row>
    <row r="37" spans="2:7">
      <c r="B37" s="8" t="s">
        <v>121</v>
      </c>
      <c r="C37" s="73" t="s">
        <v>122</v>
      </c>
      <c r="D37" s="58">
        <v>0</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14216146</v>
      </c>
    </row>
    <row r="42" spans="2:7">
      <c r="B42" s="8" t="s">
        <v>141</v>
      </c>
      <c r="C42" s="73" t="s">
        <v>142</v>
      </c>
      <c r="D42" s="58">
        <v>7981</v>
      </c>
      <c r="E42" s="85" t="s">
        <v>143</v>
      </c>
      <c r="F42" s="82" t="s">
        <v>144</v>
      </c>
      <c r="G42" s="58">
        <v>0</v>
      </c>
    </row>
    <row r="43" spans="2:7">
      <c r="B43" s="8" t="s">
        <v>145</v>
      </c>
      <c r="C43" s="73" t="s">
        <v>146</v>
      </c>
      <c r="D43" s="58">
        <v>5316292</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15254930</v>
      </c>
    </row>
    <row r="46" spans="2:7">
      <c r="B46" s="8" t="s">
        <v>157</v>
      </c>
      <c r="C46" s="73" t="s">
        <v>158</v>
      </c>
      <c r="D46" s="75">
        <v>0</v>
      </c>
      <c r="E46" s="74" t="s">
        <v>159</v>
      </c>
      <c r="F46" s="82" t="s">
        <v>160</v>
      </c>
      <c r="G46" s="58">
        <v>1772031</v>
      </c>
    </row>
    <row r="47" spans="2:7">
      <c r="B47" s="8" t="s">
        <v>161</v>
      </c>
      <c r="C47" s="73" t="s">
        <v>162</v>
      </c>
      <c r="D47" s="75">
        <v>10111451</v>
      </c>
      <c r="E47" s="74" t="s">
        <v>163</v>
      </c>
      <c r="F47" s="82" t="s">
        <v>164</v>
      </c>
      <c r="G47" s="58">
        <v>8148705</v>
      </c>
    </row>
    <row r="48" spans="2:7">
      <c r="B48" s="8" t="s">
        <v>165</v>
      </c>
      <c r="C48" s="73" t="s">
        <v>166</v>
      </c>
      <c r="D48" s="58">
        <v>29138421</v>
      </c>
      <c r="E48" s="74" t="s">
        <v>167</v>
      </c>
      <c r="F48" s="82" t="s">
        <v>168</v>
      </c>
      <c r="G48" s="58">
        <v>0</v>
      </c>
    </row>
    <row r="49" spans="2:7">
      <c r="B49" s="8" t="s">
        <v>169</v>
      </c>
      <c r="C49" s="73" t="s">
        <v>170</v>
      </c>
      <c r="D49" s="58">
        <v>0</v>
      </c>
      <c r="E49" s="74" t="s">
        <v>171</v>
      </c>
      <c r="F49" s="82" t="s">
        <v>172</v>
      </c>
      <c r="G49" s="58">
        <v>467906</v>
      </c>
    </row>
    <row r="50" spans="2:7">
      <c r="B50" s="8" t="s">
        <v>173</v>
      </c>
      <c r="C50" s="73" t="s">
        <v>106</v>
      </c>
      <c r="D50" s="58">
        <v>81343</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4131869</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18160157</v>
      </c>
    </row>
    <row r="55" spans="2:7" ht="16.5" thickBot="1">
      <c r="B55" s="8" t="s">
        <v>191</v>
      </c>
      <c r="C55" s="77" t="s">
        <v>192</v>
      </c>
      <c r="D55" s="84">
        <f>SUM(D34:D54)</f>
        <v>51378417.899999999</v>
      </c>
      <c r="E55" s="74" t="s">
        <v>193</v>
      </c>
      <c r="F55" s="82" t="s">
        <v>194</v>
      </c>
      <c r="G55" s="58">
        <v>-2640325</v>
      </c>
    </row>
    <row r="56" spans="2:7" ht="16.5" thickBot="1">
      <c r="C56" s="69" t="s">
        <v>195</v>
      </c>
      <c r="D56" s="70"/>
      <c r="E56" s="74" t="s">
        <v>196</v>
      </c>
      <c r="F56" s="77" t="s">
        <v>197</v>
      </c>
      <c r="G56" s="84">
        <f>SUM(G31:G55)</f>
        <v>314013631</v>
      </c>
    </row>
    <row r="57" spans="2:7">
      <c r="B57" s="8" t="s">
        <v>198</v>
      </c>
      <c r="C57" s="73" t="s">
        <v>199</v>
      </c>
      <c r="D57" s="58">
        <v>33438551</v>
      </c>
      <c r="E57" s="74"/>
      <c r="F57" s="71" t="s">
        <v>200</v>
      </c>
      <c r="G57" s="72"/>
    </row>
    <row r="58" spans="2:7">
      <c r="B58" s="8" t="s">
        <v>201</v>
      </c>
      <c r="C58" s="73" t="s">
        <v>202</v>
      </c>
      <c r="D58" s="58">
        <v>2201435</v>
      </c>
      <c r="E58" s="74" t="s">
        <v>203</v>
      </c>
      <c r="F58" s="73" t="s">
        <v>204</v>
      </c>
      <c r="G58" s="58">
        <v>0</v>
      </c>
    </row>
    <row r="59" spans="2:7">
      <c r="B59" s="8" t="s">
        <v>205</v>
      </c>
      <c r="C59" s="73" t="s">
        <v>206</v>
      </c>
      <c r="D59" s="58">
        <v>12434232</v>
      </c>
      <c r="E59" s="74" t="s">
        <v>207</v>
      </c>
      <c r="F59" s="73" t="s">
        <v>208</v>
      </c>
      <c r="G59" s="58">
        <v>0</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48074218</v>
      </c>
      <c r="E63" s="74" t="s">
        <v>223</v>
      </c>
      <c r="F63" s="86" t="s">
        <v>224</v>
      </c>
      <c r="G63" s="84">
        <f>SUM(G58:G62)</f>
        <v>0</v>
      </c>
    </row>
    <row r="64" spans="2:7" ht="16.5" thickBot="1">
      <c r="B64" s="8" t="s">
        <v>225</v>
      </c>
      <c r="C64" s="88" t="s">
        <v>226</v>
      </c>
      <c r="D64" s="89">
        <f>D11+D18+D32+D55+D63</f>
        <v>711784530.51999998</v>
      </c>
      <c r="E64" s="74" t="s">
        <v>227</v>
      </c>
      <c r="F64" s="88" t="s">
        <v>228</v>
      </c>
      <c r="G64" s="89">
        <f>+G21+G29+G56+G63</f>
        <v>420788416.13999999</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379301518</v>
      </c>
      <c r="E81" s="92" t="s">
        <v>284</v>
      </c>
      <c r="F81" s="82" t="s">
        <v>285</v>
      </c>
      <c r="G81" s="75">
        <v>0</v>
      </c>
    </row>
    <row r="82" spans="2:7">
      <c r="B82" s="2" t="s">
        <v>286</v>
      </c>
      <c r="C82" s="80" t="s">
        <v>43</v>
      </c>
      <c r="D82" s="58">
        <v>-28060204</v>
      </c>
      <c r="E82" s="92" t="s">
        <v>287</v>
      </c>
      <c r="F82" s="82" t="s">
        <v>274</v>
      </c>
      <c r="G82" s="58">
        <v>0</v>
      </c>
    </row>
    <row r="83" spans="2:7">
      <c r="B83" s="2" t="s">
        <v>288</v>
      </c>
      <c r="C83" s="73" t="s">
        <v>289</v>
      </c>
      <c r="D83" s="75">
        <v>168718910</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519960224</v>
      </c>
      <c r="E86" s="92" t="s">
        <v>302</v>
      </c>
      <c r="F86" s="77" t="s">
        <v>303</v>
      </c>
      <c r="G86" s="84">
        <f>SUM(G81:G85)</f>
        <v>0</v>
      </c>
    </row>
    <row r="87" spans="2:7">
      <c r="B87" s="2"/>
      <c r="C87" s="69" t="s">
        <v>304</v>
      </c>
      <c r="D87" s="70"/>
      <c r="E87" s="92"/>
      <c r="F87" s="71" t="s">
        <v>305</v>
      </c>
      <c r="G87" s="72"/>
    </row>
    <row r="88" spans="2:7">
      <c r="B88" s="2" t="s">
        <v>306</v>
      </c>
      <c r="C88" s="73" t="s">
        <v>307</v>
      </c>
      <c r="D88" s="94">
        <v>49696957</v>
      </c>
      <c r="E88" s="92" t="s">
        <v>308</v>
      </c>
      <c r="F88" s="82" t="s">
        <v>309</v>
      </c>
      <c r="G88" s="93">
        <v>0</v>
      </c>
    </row>
    <row r="89" spans="2:7">
      <c r="B89" s="2" t="s">
        <v>310</v>
      </c>
      <c r="C89" s="73" t="s">
        <v>311</v>
      </c>
      <c r="D89" s="94">
        <v>1735377526</v>
      </c>
      <c r="E89" s="92" t="s">
        <v>312</v>
      </c>
      <c r="F89" s="82" t="s">
        <v>313</v>
      </c>
      <c r="G89" s="58">
        <v>0</v>
      </c>
    </row>
    <row r="90" spans="2:7">
      <c r="B90" s="2" t="s">
        <v>314</v>
      </c>
      <c r="C90" s="80" t="s">
        <v>315</v>
      </c>
      <c r="D90" s="94">
        <v>-550529859</v>
      </c>
      <c r="E90" s="92" t="s">
        <v>316</v>
      </c>
      <c r="F90" s="82" t="s">
        <v>317</v>
      </c>
      <c r="G90" s="58">
        <v>0</v>
      </c>
    </row>
    <row r="91" spans="2:7">
      <c r="B91" s="2" t="s">
        <v>318</v>
      </c>
      <c r="C91" s="73" t="s">
        <v>319</v>
      </c>
      <c r="D91" s="94">
        <v>572162929</v>
      </c>
      <c r="E91" s="92" t="s">
        <v>320</v>
      </c>
      <c r="F91" s="82" t="s">
        <v>321</v>
      </c>
      <c r="G91" s="93">
        <v>0</v>
      </c>
    </row>
    <row r="92" spans="2:7">
      <c r="B92" s="2" t="s">
        <v>322</v>
      </c>
      <c r="C92" s="80" t="s">
        <v>323</v>
      </c>
      <c r="D92" s="94">
        <v>-505748198</v>
      </c>
      <c r="E92" s="92" t="s">
        <v>324</v>
      </c>
      <c r="F92" s="82" t="s">
        <v>325</v>
      </c>
      <c r="G92" s="75">
        <v>0</v>
      </c>
    </row>
    <row r="93" spans="2:7">
      <c r="B93" s="2" t="s">
        <v>326</v>
      </c>
      <c r="C93" s="73" t="s">
        <v>327</v>
      </c>
      <c r="D93" s="94">
        <v>58680228</v>
      </c>
      <c r="E93" s="92" t="s">
        <v>328</v>
      </c>
      <c r="F93" s="82" t="s">
        <v>329</v>
      </c>
      <c r="G93" s="75">
        <v>0</v>
      </c>
    </row>
    <row r="94" spans="2:7">
      <c r="B94" s="2" t="s">
        <v>330</v>
      </c>
      <c r="C94" s="80" t="s">
        <v>331</v>
      </c>
      <c r="D94" s="94">
        <v>-54328440</v>
      </c>
      <c r="E94" s="92" t="s">
        <v>332</v>
      </c>
      <c r="F94" s="82" t="s">
        <v>333</v>
      </c>
      <c r="G94" s="93">
        <v>0</v>
      </c>
    </row>
    <row r="95" spans="2:7">
      <c r="B95" s="2" t="s">
        <v>334</v>
      </c>
      <c r="C95" s="73" t="s">
        <v>335</v>
      </c>
      <c r="D95" s="94">
        <v>23111153</v>
      </c>
      <c r="E95" s="92" t="s">
        <v>336</v>
      </c>
      <c r="F95" s="82" t="s">
        <v>337</v>
      </c>
      <c r="G95" s="93">
        <v>0</v>
      </c>
    </row>
    <row r="96" spans="2:7" ht="16.5" thickBot="1">
      <c r="B96" s="2" t="s">
        <v>338</v>
      </c>
      <c r="C96" s="80" t="s">
        <v>339</v>
      </c>
      <c r="D96" s="94">
        <v>-19728276</v>
      </c>
      <c r="E96" s="92" t="s">
        <v>340</v>
      </c>
      <c r="F96" s="86" t="s">
        <v>341</v>
      </c>
      <c r="G96" s="84">
        <f>SUM(G88:G95)</f>
        <v>0</v>
      </c>
    </row>
    <row r="97" spans="2:7">
      <c r="B97" s="2" t="s">
        <v>342</v>
      </c>
      <c r="C97" s="73" t="s">
        <v>343</v>
      </c>
      <c r="D97" s="94">
        <v>187749134</v>
      </c>
      <c r="E97" s="92"/>
      <c r="F97" s="71" t="s">
        <v>344</v>
      </c>
      <c r="G97" s="72"/>
    </row>
    <row r="98" spans="2:7">
      <c r="B98" s="2" t="s">
        <v>345</v>
      </c>
      <c r="C98" s="80" t="s">
        <v>346</v>
      </c>
      <c r="D98" s="94">
        <v>-180667959</v>
      </c>
      <c r="E98" s="92" t="s">
        <v>347</v>
      </c>
      <c r="F98" s="82" t="s">
        <v>348</v>
      </c>
      <c r="G98" s="93">
        <v>0</v>
      </c>
    </row>
    <row r="99" spans="2:7">
      <c r="B99" s="2" t="s">
        <v>349</v>
      </c>
      <c r="C99" s="73" t="s">
        <v>350</v>
      </c>
      <c r="D99" s="94">
        <v>0</v>
      </c>
      <c r="E99" s="92" t="s">
        <v>351</v>
      </c>
      <c r="F99" s="82" t="s">
        <v>352</v>
      </c>
      <c r="G99" s="93">
        <v>7967128</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1315775195</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7967128</v>
      </c>
    </row>
    <row r="105" spans="2:7" ht="16.5" thickBot="1">
      <c r="B105" s="2" t="s">
        <v>371</v>
      </c>
      <c r="C105" s="80" t="s">
        <v>372</v>
      </c>
      <c r="D105" s="75">
        <v>0</v>
      </c>
      <c r="E105" s="92" t="s">
        <v>373</v>
      </c>
      <c r="F105" s="88" t="s">
        <v>374</v>
      </c>
      <c r="G105" s="89">
        <f>G79+G86+G96+G104</f>
        <v>7967128</v>
      </c>
    </row>
    <row r="106" spans="2:7" ht="16.5" thickBot="1">
      <c r="B106" s="2" t="s">
        <v>375</v>
      </c>
      <c r="C106" s="73" t="s">
        <v>376</v>
      </c>
      <c r="D106" s="75">
        <v>24074112</v>
      </c>
      <c r="E106" s="92"/>
      <c r="F106" s="91"/>
      <c r="G106" s="91"/>
    </row>
    <row r="107" spans="2:7" ht="16.5" thickBot="1">
      <c r="B107" s="2" t="s">
        <v>377</v>
      </c>
      <c r="C107" s="80" t="s">
        <v>378</v>
      </c>
      <c r="D107" s="75">
        <v>-21606349</v>
      </c>
      <c r="E107" s="92" t="s">
        <v>379</v>
      </c>
      <c r="F107" s="96" t="s">
        <v>380</v>
      </c>
      <c r="G107" s="97">
        <f>+G64+G105</f>
        <v>428755544.13999999</v>
      </c>
    </row>
    <row r="108" spans="2:7" ht="16.5" thickBot="1">
      <c r="B108" s="2" t="s">
        <v>381</v>
      </c>
      <c r="C108" s="86" t="s">
        <v>382</v>
      </c>
      <c r="D108" s="87">
        <f>SUM(D104:D107)</f>
        <v>2467763</v>
      </c>
      <c r="E108" s="92"/>
      <c r="F108" s="91"/>
      <c r="G108" s="91"/>
    </row>
    <row r="109" spans="2:7" ht="16.5" thickBot="1">
      <c r="B109" s="2" t="s">
        <v>383</v>
      </c>
      <c r="C109" s="88" t="s">
        <v>384</v>
      </c>
      <c r="D109" s="89">
        <f>+D72+D77+D86+D102+D108</f>
        <v>1838203182</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2549987712.52</v>
      </c>
      <c r="E111" s="92" t="s">
        <v>389</v>
      </c>
      <c r="F111" s="82" t="s">
        <v>390</v>
      </c>
      <c r="G111" s="101">
        <v>54996570</v>
      </c>
    </row>
    <row r="112" spans="2:7">
      <c r="B112" s="2"/>
      <c r="C112" s="91"/>
      <c r="D112" s="91"/>
      <c r="E112" s="92" t="s">
        <v>391</v>
      </c>
      <c r="F112" s="82" t="s">
        <v>392</v>
      </c>
      <c r="G112" s="101">
        <v>1325703</v>
      </c>
    </row>
    <row r="113" spans="2:7" ht="16.5" thickBot="1">
      <c r="C113" s="102"/>
      <c r="D113" s="103"/>
      <c r="E113" s="92" t="s">
        <v>393</v>
      </c>
      <c r="F113" s="104" t="s">
        <v>394</v>
      </c>
      <c r="G113" s="105">
        <f>SUM(G111:G112)</f>
        <v>56322273</v>
      </c>
    </row>
    <row r="114" spans="2:7">
      <c r="B114" s="2"/>
      <c r="C114" s="90"/>
      <c r="D114" s="106"/>
      <c r="E114" s="92"/>
      <c r="F114" s="99" t="s">
        <v>395</v>
      </c>
      <c r="G114" s="107"/>
    </row>
    <row r="115" spans="2:7">
      <c r="B115" s="2" t="s">
        <v>396</v>
      </c>
      <c r="C115" s="108" t="s">
        <v>397</v>
      </c>
      <c r="D115" s="109">
        <v>1631943</v>
      </c>
      <c r="E115" s="110" t="s">
        <v>398</v>
      </c>
      <c r="F115" s="82" t="s">
        <v>399</v>
      </c>
      <c r="G115" s="58">
        <v>0</v>
      </c>
    </row>
    <row r="116" spans="2:7">
      <c r="B116" s="2"/>
      <c r="C116" s="90"/>
      <c r="D116" s="106"/>
      <c r="E116" s="110" t="s">
        <v>400</v>
      </c>
      <c r="F116" s="82" t="s">
        <v>401</v>
      </c>
      <c r="G116" s="58">
        <v>0</v>
      </c>
    </row>
    <row r="117" spans="2:7">
      <c r="B117" s="2" t="s">
        <v>402</v>
      </c>
      <c r="C117" s="108" t="s">
        <v>403</v>
      </c>
      <c r="D117" s="109">
        <v>1631943</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0</v>
      </c>
    </row>
    <row r="120" spans="2:7" ht="16.5" thickBot="1">
      <c r="C120" s="290" t="str">
        <f>IF(D114-D116=0,"Cuentas de Orden Coiniciden","Cuentas de Orden No Coinciden")</f>
        <v>Cuentas de Orden Coiniciden</v>
      </c>
      <c r="D120" s="291"/>
      <c r="E120" s="110" t="s">
        <v>410</v>
      </c>
      <c r="F120" s="104" t="s">
        <v>411</v>
      </c>
      <c r="G120" s="105">
        <f>+IF([17]E.C.P!E70-SUM(G115:G119)=0,[17]E.C.P!E70,"Error")</f>
        <v>0</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11525779</v>
      </c>
    </row>
    <row r="124" spans="2:7" ht="12.75" customHeight="1">
      <c r="C124" s="114"/>
      <c r="D124" s="115"/>
      <c r="E124" s="110" t="s">
        <v>417</v>
      </c>
      <c r="F124" s="82" t="s">
        <v>418</v>
      </c>
      <c r="G124" s="101">
        <v>1081877286</v>
      </c>
    </row>
    <row r="125" spans="2:7" ht="12.75" customHeight="1">
      <c r="C125" s="90"/>
      <c r="D125" s="114"/>
      <c r="E125" s="110" t="s">
        <v>419</v>
      </c>
      <c r="F125" s="82" t="s">
        <v>420</v>
      </c>
      <c r="G125" s="101"/>
    </row>
    <row r="126" spans="2:7" ht="12.75" customHeight="1">
      <c r="C126" s="102"/>
      <c r="D126" s="103"/>
      <c r="E126" s="110" t="s">
        <v>421</v>
      </c>
      <c r="F126" s="82" t="s">
        <v>422</v>
      </c>
      <c r="G126" s="101">
        <v>668534794</v>
      </c>
    </row>
    <row r="127" spans="2:7" ht="15" customHeight="1" thickBot="1">
      <c r="C127" s="102"/>
      <c r="D127" s="103"/>
      <c r="E127" s="110" t="s">
        <v>423</v>
      </c>
      <c r="F127" s="116" t="s">
        <v>424</v>
      </c>
      <c r="G127" s="105">
        <f>+[17]E.C.P!F70</f>
        <v>1761937859</v>
      </c>
    </row>
    <row r="128" spans="2:7" ht="16.5" customHeight="1">
      <c r="C128" s="102"/>
      <c r="D128" s="103"/>
      <c r="E128" s="110"/>
      <c r="F128" s="117" t="s">
        <v>425</v>
      </c>
      <c r="G128" s="107"/>
    </row>
    <row r="129" spans="3:7" ht="12.75" customHeight="1">
      <c r="C129" s="289"/>
      <c r="D129" s="289"/>
      <c r="E129" s="110" t="s">
        <v>426</v>
      </c>
      <c r="F129" s="82" t="s">
        <v>427</v>
      </c>
      <c r="G129" s="58">
        <v>263916561</v>
      </c>
    </row>
    <row r="130" spans="3:7" ht="12.75" customHeight="1">
      <c r="C130" s="289"/>
      <c r="D130" s="289"/>
      <c r="E130" s="110" t="s">
        <v>428</v>
      </c>
      <c r="F130" s="82" t="s">
        <v>429</v>
      </c>
      <c r="G130" s="94">
        <v>39055475.880494937</v>
      </c>
    </row>
    <row r="131" spans="3:7" ht="17.25" customHeight="1" thickBot="1">
      <c r="C131" s="102"/>
      <c r="D131" s="103"/>
      <c r="E131" s="110" t="s">
        <v>430</v>
      </c>
      <c r="F131" s="116" t="s">
        <v>431</v>
      </c>
      <c r="G131" s="105">
        <f>SUM(G129:G130)</f>
        <v>302972036.88049495</v>
      </c>
    </row>
    <row r="132" spans="3:7" ht="15" customHeight="1" thickBot="1">
      <c r="C132" s="102"/>
      <c r="D132" s="103"/>
      <c r="E132" s="110" t="s">
        <v>432</v>
      </c>
      <c r="F132" s="88" t="s">
        <v>433</v>
      </c>
      <c r="G132" s="118">
        <f>+G113+G120+G127+G131</f>
        <v>2121232168.8804951</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2549987713.0204949</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0:D121"/>
    <mergeCell ref="C129:D130"/>
    <mergeCell ref="C133:D134"/>
    <mergeCell ref="C1:E1"/>
    <mergeCell ref="C2:E2"/>
    <mergeCell ref="C3:E3"/>
    <mergeCell ref="C4:D4"/>
  </mergeCells>
  <conditionalFormatting sqref="D8:D11 D13:D18 D34:D55 D57:D63 D68:D72 D74:D77 D79:D86 D88:D102 D104:D108 G8:G21 G23 D20:D32 G31:G134 G29">
    <cfRule type="cellIs" dxfId="143" priority="3" stopIfTrue="1" operator="between">
      <formula>-0.1</formula>
      <formula>-50</formula>
    </cfRule>
    <cfRule type="cellIs" dxfId="142" priority="4" stopIfTrue="1" operator="between">
      <formula>0.1</formula>
      <formula>50</formula>
    </cfRule>
  </conditionalFormatting>
  <conditionalFormatting sqref="G24:G28">
    <cfRule type="cellIs" dxfId="141" priority="1" stopIfTrue="1" operator="between">
      <formula>-0.1</formula>
      <formula>-50</formula>
    </cfRule>
    <cfRule type="cellIs" dxfId="140" priority="2" stopIfTrue="1" operator="between">
      <formula>0.1</formula>
      <formula>50</formula>
    </cfRule>
  </conditionalFormatting>
  <dataValidations count="20">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6: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 operator="greaterThanOrEqual" allowBlank="1" showInputMessage="1" showErrorMessage="1" errorTitle="Error de Datos" error="Debe ingresar un número entero _x000a_positivo o cero" sqref="D34 D35"/>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8554687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[18]Presentacion!C3</f>
        <v>CAMCEL - IAMPP</v>
      </c>
      <c r="G1" s="56"/>
    </row>
    <row r="2" spans="1:7" s="3" customFormat="1" ht="15" customHeight="1">
      <c r="A2" s="1"/>
      <c r="B2" s="2"/>
      <c r="C2" s="294" t="s">
        <v>2</v>
      </c>
      <c r="D2" s="294"/>
      <c r="E2" s="294"/>
      <c r="F2" s="55" t="str">
        <f>[18]Presentacion!C4</f>
        <v>Cerro Largo</v>
      </c>
      <c r="G2" s="56"/>
    </row>
    <row r="3" spans="1:7" s="3" customFormat="1" ht="15" customHeight="1">
      <c r="A3" s="1"/>
      <c r="B3" s="2"/>
      <c r="C3" s="294" t="s">
        <v>3</v>
      </c>
      <c r="D3" s="294"/>
      <c r="E3" s="294"/>
      <c r="F3" s="57">
        <f>[18]Presentacion!C7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200">
        <v>1359873</v>
      </c>
      <c r="E8" s="74" t="s">
        <v>13</v>
      </c>
      <c r="F8" s="73" t="s">
        <v>14</v>
      </c>
      <c r="G8" s="75">
        <v>24430153</v>
      </c>
    </row>
    <row r="9" spans="1:7">
      <c r="B9" s="8" t="s">
        <v>15</v>
      </c>
      <c r="C9" s="73" t="s">
        <v>16</v>
      </c>
      <c r="D9" s="58">
        <v>0</v>
      </c>
      <c r="E9" s="74" t="s">
        <v>17</v>
      </c>
      <c r="F9" s="73" t="s">
        <v>18</v>
      </c>
      <c r="G9" s="75">
        <v>19411097</v>
      </c>
    </row>
    <row r="10" spans="1:7">
      <c r="B10" s="8" t="s">
        <v>19</v>
      </c>
      <c r="C10" s="73" t="s">
        <v>20</v>
      </c>
      <c r="D10" s="76">
        <v>176976816.27739999</v>
      </c>
      <c r="E10" s="74" t="s">
        <v>21</v>
      </c>
      <c r="F10" s="73" t="s">
        <v>22</v>
      </c>
      <c r="G10" s="58">
        <v>0</v>
      </c>
    </row>
    <row r="11" spans="1:7" ht="16.5" thickBot="1">
      <c r="B11" s="8" t="s">
        <v>23</v>
      </c>
      <c r="C11" s="77" t="s">
        <v>24</v>
      </c>
      <c r="D11" s="78">
        <f>SUM(D8:D10)</f>
        <v>178336689.27739999</v>
      </c>
      <c r="E11" s="74" t="s">
        <v>25</v>
      </c>
      <c r="F11" s="73" t="s">
        <v>26</v>
      </c>
      <c r="G11" s="75">
        <v>1018676</v>
      </c>
    </row>
    <row r="12" spans="1:7">
      <c r="C12" s="69" t="s">
        <v>27</v>
      </c>
      <c r="D12" s="70"/>
      <c r="E12" s="74" t="s">
        <v>28</v>
      </c>
      <c r="F12" s="73" t="s">
        <v>29</v>
      </c>
      <c r="G12" s="58">
        <v>0</v>
      </c>
    </row>
    <row r="13" spans="1:7">
      <c r="B13" s="8" t="s">
        <v>30</v>
      </c>
      <c r="C13" s="73" t="s">
        <v>31</v>
      </c>
      <c r="D13" s="79">
        <v>100280</v>
      </c>
      <c r="E13" s="74" t="s">
        <v>32</v>
      </c>
      <c r="F13" s="73" t="s">
        <v>33</v>
      </c>
      <c r="G13" s="75">
        <v>0</v>
      </c>
    </row>
    <row r="14" spans="1:7">
      <c r="B14" s="8" t="s">
        <v>34</v>
      </c>
      <c r="C14" s="80" t="s">
        <v>35</v>
      </c>
      <c r="D14" s="58">
        <v>0</v>
      </c>
      <c r="E14" s="74" t="s">
        <v>36</v>
      </c>
      <c r="F14" s="73" t="s">
        <v>37</v>
      </c>
      <c r="G14" s="200">
        <v>5329575</v>
      </c>
    </row>
    <row r="15" spans="1:7">
      <c r="B15" s="8" t="s">
        <v>38</v>
      </c>
      <c r="C15" s="73" t="s">
        <v>39</v>
      </c>
      <c r="D15" s="58">
        <v>0</v>
      </c>
      <c r="E15" s="74" t="s">
        <v>40</v>
      </c>
      <c r="F15" s="73" t="s">
        <v>41</v>
      </c>
      <c r="G15" s="200">
        <v>2477261</v>
      </c>
    </row>
    <row r="16" spans="1:7">
      <c r="B16" s="8" t="s">
        <v>42</v>
      </c>
      <c r="C16" s="80" t="s">
        <v>43</v>
      </c>
      <c r="D16" s="58">
        <v>0</v>
      </c>
      <c r="E16" s="74" t="s">
        <v>44</v>
      </c>
      <c r="F16" s="73" t="s">
        <v>45</v>
      </c>
      <c r="G16" s="200">
        <v>1440203.45</v>
      </c>
    </row>
    <row r="17" spans="2:7">
      <c r="B17" s="8" t="s">
        <v>46</v>
      </c>
      <c r="C17" s="80" t="s">
        <v>47</v>
      </c>
      <c r="D17" s="58">
        <v>0</v>
      </c>
      <c r="E17" s="74" t="s">
        <v>48</v>
      </c>
      <c r="F17" s="73" t="s">
        <v>49</v>
      </c>
      <c r="G17" s="200">
        <v>13391353</v>
      </c>
    </row>
    <row r="18" spans="2:7" ht="16.5" thickBot="1">
      <c r="B18" s="8" t="s">
        <v>50</v>
      </c>
      <c r="C18" s="77" t="s">
        <v>51</v>
      </c>
      <c r="D18" s="78">
        <f>SUM(D13:D17)</f>
        <v>100280</v>
      </c>
      <c r="E18" s="74" t="s">
        <v>52</v>
      </c>
      <c r="F18" s="73" t="s">
        <v>53</v>
      </c>
      <c r="G18" s="200">
        <v>417377</v>
      </c>
    </row>
    <row r="19" spans="2:7">
      <c r="C19" s="69" t="s">
        <v>54</v>
      </c>
      <c r="D19" s="70"/>
      <c r="E19" s="68" t="s">
        <v>55</v>
      </c>
      <c r="F19" s="73" t="s">
        <v>56</v>
      </c>
      <c r="G19" s="200">
        <v>0</v>
      </c>
    </row>
    <row r="20" spans="2:7">
      <c r="B20" s="8" t="s">
        <v>57</v>
      </c>
      <c r="C20" s="73" t="s">
        <v>58</v>
      </c>
      <c r="D20" s="200">
        <v>2538382</v>
      </c>
      <c r="E20" s="74" t="s">
        <v>59</v>
      </c>
      <c r="F20" s="73" t="s">
        <v>60</v>
      </c>
      <c r="G20" s="200">
        <v>0</v>
      </c>
    </row>
    <row r="21" spans="2:7" ht="16.5" thickBot="1">
      <c r="B21" s="8" t="s">
        <v>61</v>
      </c>
      <c r="C21" s="73" t="s">
        <v>62</v>
      </c>
      <c r="D21" s="75">
        <v>30730806</v>
      </c>
      <c r="E21" s="74" t="s">
        <v>63</v>
      </c>
      <c r="F21" s="77" t="s">
        <v>64</v>
      </c>
      <c r="G21" s="81">
        <f>SUM(G8:G20)</f>
        <v>67915695.450000003</v>
      </c>
    </row>
    <row r="22" spans="2:7">
      <c r="B22" s="8" t="s">
        <v>65</v>
      </c>
      <c r="C22" s="73" t="s">
        <v>66</v>
      </c>
      <c r="D22" s="58">
        <v>0</v>
      </c>
      <c r="E22" s="74"/>
      <c r="F22" s="71" t="s">
        <v>67</v>
      </c>
      <c r="G22" s="72"/>
    </row>
    <row r="23" spans="2:7">
      <c r="B23" s="8" t="s">
        <v>68</v>
      </c>
      <c r="C23" s="73" t="s">
        <v>69</v>
      </c>
      <c r="D23" s="58">
        <v>0</v>
      </c>
      <c r="E23" s="74" t="s">
        <v>70</v>
      </c>
      <c r="F23" s="82" t="s">
        <v>71</v>
      </c>
      <c r="G23" s="75">
        <v>0</v>
      </c>
    </row>
    <row r="24" spans="2:7">
      <c r="B24" s="8" t="s">
        <v>72</v>
      </c>
      <c r="C24" s="73" t="s">
        <v>73</v>
      </c>
      <c r="D24" s="58">
        <v>0</v>
      </c>
      <c r="E24" s="74" t="s">
        <v>74</v>
      </c>
      <c r="F24" s="83" t="s">
        <v>60</v>
      </c>
      <c r="G24" s="58">
        <v>0</v>
      </c>
    </row>
    <row r="25" spans="2:7">
      <c r="B25" s="8" t="s">
        <v>75</v>
      </c>
      <c r="C25" s="73" t="s">
        <v>76</v>
      </c>
      <c r="D25" s="200">
        <f>34745276+5349190</f>
        <v>40094466</v>
      </c>
      <c r="E25" s="74" t="s">
        <v>77</v>
      </c>
      <c r="F25" s="82" t="s">
        <v>78</v>
      </c>
      <c r="G25" s="200">
        <v>421085</v>
      </c>
    </row>
    <row r="26" spans="2:7">
      <c r="B26" s="8" t="s">
        <v>79</v>
      </c>
      <c r="C26" s="73" t="s">
        <v>80</v>
      </c>
      <c r="D26" s="75">
        <v>5955324</v>
      </c>
      <c r="E26" s="74" t="s">
        <v>81</v>
      </c>
      <c r="F26" s="83" t="s">
        <v>82</v>
      </c>
      <c r="G26" s="200">
        <v>-9797</v>
      </c>
    </row>
    <row r="27" spans="2:7">
      <c r="B27" s="8" t="s">
        <v>83</v>
      </c>
      <c r="C27" s="73" t="s">
        <v>84</v>
      </c>
      <c r="D27" s="75">
        <v>2084820</v>
      </c>
      <c r="E27" s="74" t="s">
        <v>85</v>
      </c>
      <c r="F27" s="82" t="s">
        <v>86</v>
      </c>
      <c r="G27" s="200">
        <v>883804</v>
      </c>
    </row>
    <row r="28" spans="2:7">
      <c r="B28" s="8" t="s">
        <v>87</v>
      </c>
      <c r="C28" s="73" t="s">
        <v>88</v>
      </c>
      <c r="D28" s="75">
        <v>5886456</v>
      </c>
      <c r="E28" s="74" t="s">
        <v>89</v>
      </c>
      <c r="F28" s="82" t="s">
        <v>90</v>
      </c>
      <c r="G28" s="200">
        <v>33135061</v>
      </c>
    </row>
    <row r="29" spans="2:7" ht="16.5" thickBot="1">
      <c r="B29" s="8" t="s">
        <v>91</v>
      </c>
      <c r="C29" s="73" t="s">
        <v>92</v>
      </c>
      <c r="D29" s="58">
        <v>0</v>
      </c>
      <c r="E29" s="74" t="s">
        <v>93</v>
      </c>
      <c r="F29" s="77" t="s">
        <v>94</v>
      </c>
      <c r="G29" s="78">
        <f>SUM(G23:G28)</f>
        <v>34430153</v>
      </c>
    </row>
    <row r="30" spans="2:7">
      <c r="B30" s="8" t="s">
        <v>95</v>
      </c>
      <c r="C30" s="73" t="s">
        <v>96</v>
      </c>
      <c r="D30" s="58">
        <v>0</v>
      </c>
      <c r="E30" s="74"/>
      <c r="F30" s="71" t="s">
        <v>97</v>
      </c>
      <c r="G30" s="72"/>
    </row>
    <row r="31" spans="2:7">
      <c r="B31" s="8" t="s">
        <v>98</v>
      </c>
      <c r="C31" s="80" t="s">
        <v>99</v>
      </c>
      <c r="D31" s="200">
        <v>-3338757</v>
      </c>
      <c r="E31" s="74" t="s">
        <v>100</v>
      </c>
      <c r="F31" s="82" t="s">
        <v>101</v>
      </c>
      <c r="G31" s="75">
        <v>36958872</v>
      </c>
    </row>
    <row r="32" spans="2:7" ht="16.5" thickBot="1">
      <c r="B32" s="8" t="s">
        <v>102</v>
      </c>
      <c r="C32" s="77" t="s">
        <v>103</v>
      </c>
      <c r="D32" s="84">
        <f>SUM(D20:D31)</f>
        <v>83951497</v>
      </c>
      <c r="E32" s="74" t="s">
        <v>104</v>
      </c>
      <c r="F32" s="82" t="s">
        <v>105</v>
      </c>
      <c r="G32" s="200">
        <v>135863094</v>
      </c>
    </row>
    <row r="33" spans="2:7">
      <c r="C33" s="69" t="s">
        <v>106</v>
      </c>
      <c r="D33" s="70"/>
      <c r="E33" s="74" t="s">
        <v>107</v>
      </c>
      <c r="F33" s="82" t="s">
        <v>108</v>
      </c>
      <c r="G33" s="75">
        <v>0</v>
      </c>
    </row>
    <row r="34" spans="2:7">
      <c r="B34" s="8" t="s">
        <v>109</v>
      </c>
      <c r="C34" s="73" t="s">
        <v>110</v>
      </c>
      <c r="D34" s="200">
        <v>0</v>
      </c>
      <c r="E34" s="74" t="s">
        <v>111</v>
      </c>
      <c r="F34" s="82" t="s">
        <v>112</v>
      </c>
      <c r="G34" s="200">
        <v>0</v>
      </c>
    </row>
    <row r="35" spans="2:7">
      <c r="B35" s="8" t="s">
        <v>113</v>
      </c>
      <c r="C35" s="73" t="s">
        <v>114</v>
      </c>
      <c r="D35" s="200">
        <v>665570</v>
      </c>
      <c r="E35" s="68" t="s">
        <v>115</v>
      </c>
      <c r="F35" s="82" t="s">
        <v>116</v>
      </c>
      <c r="G35" s="200">
        <v>41628692</v>
      </c>
    </row>
    <row r="36" spans="2:7">
      <c r="B36" s="8" t="s">
        <v>117</v>
      </c>
      <c r="C36" s="73" t="s">
        <v>118</v>
      </c>
      <c r="D36" s="200">
        <v>0</v>
      </c>
      <c r="E36" s="74" t="s">
        <v>119</v>
      </c>
      <c r="F36" s="82" t="s">
        <v>120</v>
      </c>
      <c r="G36" s="200">
        <v>0</v>
      </c>
    </row>
    <row r="37" spans="2:7">
      <c r="B37" s="8" t="s">
        <v>121</v>
      </c>
      <c r="C37" s="73" t="s">
        <v>122</v>
      </c>
      <c r="D37" s="200">
        <v>0</v>
      </c>
      <c r="E37" s="85" t="s">
        <v>123</v>
      </c>
      <c r="F37" s="82" t="s">
        <v>124</v>
      </c>
      <c r="G37" s="200">
        <v>0</v>
      </c>
    </row>
    <row r="38" spans="2:7">
      <c r="B38" s="8" t="s">
        <v>125</v>
      </c>
      <c r="C38" s="73" t="s">
        <v>126</v>
      </c>
      <c r="D38" s="200">
        <v>0</v>
      </c>
      <c r="E38" s="85" t="s">
        <v>127</v>
      </c>
      <c r="F38" s="82" t="s">
        <v>128</v>
      </c>
      <c r="G38" s="200">
        <v>0</v>
      </c>
    </row>
    <row r="39" spans="2:7">
      <c r="B39" s="8" t="s">
        <v>129</v>
      </c>
      <c r="C39" s="73" t="s">
        <v>130</v>
      </c>
      <c r="D39" s="200">
        <v>0</v>
      </c>
      <c r="E39" s="68" t="s">
        <v>131</v>
      </c>
      <c r="F39" s="82" t="s">
        <v>132</v>
      </c>
      <c r="G39" s="200">
        <v>0</v>
      </c>
    </row>
    <row r="40" spans="2:7">
      <c r="B40" s="8" t="s">
        <v>133</v>
      </c>
      <c r="C40" s="73" t="s">
        <v>134</v>
      </c>
      <c r="D40" s="200">
        <v>13235438</v>
      </c>
      <c r="E40" s="68" t="s">
        <v>135</v>
      </c>
      <c r="F40" s="82" t="s">
        <v>136</v>
      </c>
      <c r="G40" s="200">
        <v>0</v>
      </c>
    </row>
    <row r="41" spans="2:7">
      <c r="B41" s="8" t="s">
        <v>137</v>
      </c>
      <c r="C41" s="73" t="s">
        <v>138</v>
      </c>
      <c r="D41" s="58">
        <v>0</v>
      </c>
      <c r="E41" s="85" t="s">
        <v>139</v>
      </c>
      <c r="F41" s="82" t="s">
        <v>140</v>
      </c>
      <c r="G41" s="200">
        <v>11235885</v>
      </c>
    </row>
    <row r="42" spans="2:7">
      <c r="B42" s="8" t="s">
        <v>141</v>
      </c>
      <c r="C42" s="73" t="s">
        <v>142</v>
      </c>
      <c r="D42" s="58">
        <v>0</v>
      </c>
      <c r="E42" s="85" t="s">
        <v>143</v>
      </c>
      <c r="F42" s="82" t="s">
        <v>144</v>
      </c>
      <c r="G42" s="200">
        <v>0</v>
      </c>
    </row>
    <row r="43" spans="2:7">
      <c r="B43" s="8" t="s">
        <v>145</v>
      </c>
      <c r="C43" s="73" t="s">
        <v>146</v>
      </c>
      <c r="D43" s="58">
        <v>0</v>
      </c>
      <c r="E43" s="74" t="s">
        <v>147</v>
      </c>
      <c r="F43" s="82" t="s">
        <v>148</v>
      </c>
      <c r="G43" s="200">
        <v>0</v>
      </c>
    </row>
    <row r="44" spans="2:7">
      <c r="B44" s="8" t="s">
        <v>149</v>
      </c>
      <c r="C44" s="73" t="s">
        <v>150</v>
      </c>
      <c r="D44" s="58">
        <v>0</v>
      </c>
      <c r="E44" s="74" t="s">
        <v>151</v>
      </c>
      <c r="F44" s="82" t="s">
        <v>152</v>
      </c>
      <c r="G44" s="200">
        <v>0</v>
      </c>
    </row>
    <row r="45" spans="2:7">
      <c r="B45" s="8" t="s">
        <v>153</v>
      </c>
      <c r="C45" s="73" t="s">
        <v>154</v>
      </c>
      <c r="D45" s="75">
        <v>0</v>
      </c>
      <c r="E45" s="74" t="s">
        <v>155</v>
      </c>
      <c r="F45" s="82" t="s">
        <v>156</v>
      </c>
      <c r="G45" s="200">
        <v>10663321</v>
      </c>
    </row>
    <row r="46" spans="2:7">
      <c r="B46" s="8" t="s">
        <v>157</v>
      </c>
      <c r="C46" s="73" t="s">
        <v>158</v>
      </c>
      <c r="D46" s="75">
        <v>0</v>
      </c>
      <c r="E46" s="74" t="s">
        <v>159</v>
      </c>
      <c r="F46" s="82" t="s">
        <v>160</v>
      </c>
      <c r="G46" s="200">
        <v>1140441</v>
      </c>
    </row>
    <row r="47" spans="2:7">
      <c r="B47" s="8" t="s">
        <v>161</v>
      </c>
      <c r="C47" s="73" t="s">
        <v>162</v>
      </c>
      <c r="D47" s="75">
        <v>0</v>
      </c>
      <c r="E47" s="74" t="s">
        <v>163</v>
      </c>
      <c r="F47" s="82" t="s">
        <v>164</v>
      </c>
      <c r="G47" s="200">
        <v>8367448</v>
      </c>
    </row>
    <row r="48" spans="2:7">
      <c r="B48" s="8" t="s">
        <v>165</v>
      </c>
      <c r="C48" s="73" t="s">
        <v>166</v>
      </c>
      <c r="D48" s="200">
        <v>0</v>
      </c>
      <c r="E48" s="74" t="s">
        <v>167</v>
      </c>
      <c r="F48" s="82" t="s">
        <v>168</v>
      </c>
      <c r="G48" s="200">
        <v>0</v>
      </c>
    </row>
    <row r="49" spans="2:7">
      <c r="B49" s="8" t="s">
        <v>169</v>
      </c>
      <c r="C49" s="73" t="s">
        <v>170</v>
      </c>
      <c r="D49" s="200">
        <v>0</v>
      </c>
      <c r="E49" s="74" t="s">
        <v>171</v>
      </c>
      <c r="F49" s="82" t="s">
        <v>172</v>
      </c>
      <c r="G49" s="200">
        <v>0</v>
      </c>
    </row>
    <row r="50" spans="2:7">
      <c r="B50" s="8" t="s">
        <v>173</v>
      </c>
      <c r="C50" s="73" t="s">
        <v>106</v>
      </c>
      <c r="D50" s="200">
        <v>275005</v>
      </c>
      <c r="E50" s="74" t="s">
        <v>174</v>
      </c>
      <c r="F50" s="82" t="s">
        <v>175</v>
      </c>
      <c r="G50" s="200">
        <v>0</v>
      </c>
    </row>
    <row r="51" spans="2:7">
      <c r="B51" s="8" t="s">
        <v>176</v>
      </c>
      <c r="C51" s="80" t="s">
        <v>177</v>
      </c>
      <c r="D51" s="200">
        <v>0</v>
      </c>
      <c r="E51" s="74" t="s">
        <v>178</v>
      </c>
      <c r="F51" s="82" t="s">
        <v>179</v>
      </c>
      <c r="G51" s="200">
        <v>0</v>
      </c>
    </row>
    <row r="52" spans="2:7">
      <c r="B52" s="8" t="s">
        <v>180</v>
      </c>
      <c r="C52" s="80" t="s">
        <v>43</v>
      </c>
      <c r="D52" s="200">
        <v>0</v>
      </c>
      <c r="E52" s="74" t="s">
        <v>181</v>
      </c>
      <c r="F52" s="82" t="s">
        <v>182</v>
      </c>
      <c r="G52" s="200">
        <v>3050019</v>
      </c>
    </row>
    <row r="53" spans="2:7">
      <c r="B53" s="8" t="s">
        <v>183</v>
      </c>
      <c r="C53" s="80" t="s">
        <v>184</v>
      </c>
      <c r="D53" s="200">
        <v>0</v>
      </c>
      <c r="E53" s="74" t="s">
        <v>185</v>
      </c>
      <c r="F53" s="82" t="s">
        <v>186</v>
      </c>
      <c r="G53" s="200">
        <v>0</v>
      </c>
    </row>
    <row r="54" spans="2:7">
      <c r="B54" s="8" t="s">
        <v>187</v>
      </c>
      <c r="C54" s="80" t="s">
        <v>188</v>
      </c>
      <c r="D54" s="200">
        <v>0</v>
      </c>
      <c r="E54" s="74" t="s">
        <v>189</v>
      </c>
      <c r="F54" s="82" t="s">
        <v>190</v>
      </c>
      <c r="G54" s="200">
        <v>17719582</v>
      </c>
    </row>
    <row r="55" spans="2:7" ht="16.5" thickBot="1">
      <c r="B55" s="8" t="s">
        <v>191</v>
      </c>
      <c r="C55" s="77" t="s">
        <v>192</v>
      </c>
      <c r="D55" s="84">
        <f>SUM(D34:D54)</f>
        <v>14176013</v>
      </c>
      <c r="E55" s="74" t="s">
        <v>193</v>
      </c>
      <c r="F55" s="82" t="s">
        <v>194</v>
      </c>
      <c r="G55" s="200">
        <v>-5614613</v>
      </c>
    </row>
    <row r="56" spans="2:7" ht="16.5" thickBot="1">
      <c r="C56" s="69" t="s">
        <v>195</v>
      </c>
      <c r="D56" s="70"/>
      <c r="E56" s="74" t="s">
        <v>196</v>
      </c>
      <c r="F56" s="77" t="s">
        <v>197</v>
      </c>
      <c r="G56" s="84">
        <f>SUM(G31:G55)</f>
        <v>261012741</v>
      </c>
    </row>
    <row r="57" spans="2:7">
      <c r="B57" s="8" t="s">
        <v>198</v>
      </c>
      <c r="C57" s="73" t="s">
        <v>199</v>
      </c>
      <c r="D57" s="200">
        <v>29940300</v>
      </c>
      <c r="E57" s="74"/>
      <c r="F57" s="71" t="s">
        <v>200</v>
      </c>
      <c r="G57" s="72"/>
    </row>
    <row r="58" spans="2:7">
      <c r="B58" s="8" t="s">
        <v>201</v>
      </c>
      <c r="C58" s="73" t="s">
        <v>202</v>
      </c>
      <c r="D58" s="200">
        <v>0</v>
      </c>
      <c r="E58" s="74" t="s">
        <v>203</v>
      </c>
      <c r="F58" s="73" t="s">
        <v>204</v>
      </c>
      <c r="G58" s="58">
        <v>0</v>
      </c>
    </row>
    <row r="59" spans="2:7">
      <c r="B59" s="8" t="s">
        <v>205</v>
      </c>
      <c r="C59" s="73" t="s">
        <v>206</v>
      </c>
      <c r="D59" s="200">
        <v>11792290</v>
      </c>
      <c r="E59" s="74" t="s">
        <v>207</v>
      </c>
      <c r="F59" s="73" t="s">
        <v>208</v>
      </c>
      <c r="G59" s="58">
        <v>0</v>
      </c>
    </row>
    <row r="60" spans="2:7">
      <c r="B60" s="8" t="s">
        <v>209</v>
      </c>
      <c r="C60" s="73" t="s">
        <v>210</v>
      </c>
      <c r="D60" s="200">
        <v>0</v>
      </c>
      <c r="E60" s="74" t="s">
        <v>211</v>
      </c>
      <c r="F60" s="73" t="s">
        <v>212</v>
      </c>
      <c r="G60" s="58">
        <v>0</v>
      </c>
    </row>
    <row r="61" spans="2:7">
      <c r="B61" s="8" t="s">
        <v>213</v>
      </c>
      <c r="C61" s="73" t="s">
        <v>214</v>
      </c>
      <c r="D61" s="200">
        <v>0</v>
      </c>
      <c r="E61" s="74" t="s">
        <v>215</v>
      </c>
      <c r="F61" s="73" t="s">
        <v>216</v>
      </c>
      <c r="G61" s="58">
        <v>0</v>
      </c>
    </row>
    <row r="62" spans="2:7">
      <c r="B62" s="8" t="s">
        <v>217</v>
      </c>
      <c r="C62" s="80" t="s">
        <v>218</v>
      </c>
      <c r="D62" s="200">
        <v>0</v>
      </c>
      <c r="E62" s="74" t="s">
        <v>219</v>
      </c>
      <c r="F62" s="73" t="s">
        <v>220</v>
      </c>
      <c r="G62" s="58">
        <v>0</v>
      </c>
    </row>
    <row r="63" spans="2:7" ht="16.5" thickBot="1">
      <c r="B63" s="8" t="s">
        <v>221</v>
      </c>
      <c r="C63" s="86" t="s">
        <v>222</v>
      </c>
      <c r="D63" s="87">
        <f>SUM(D57:D62)</f>
        <v>41732590</v>
      </c>
      <c r="E63" s="74" t="s">
        <v>223</v>
      </c>
      <c r="F63" s="86" t="s">
        <v>224</v>
      </c>
      <c r="G63" s="84">
        <f>SUM(G58:G62)</f>
        <v>0</v>
      </c>
    </row>
    <row r="64" spans="2:7" ht="16.5" thickBot="1">
      <c r="B64" s="8" t="s">
        <v>225</v>
      </c>
      <c r="C64" s="88" t="s">
        <v>226</v>
      </c>
      <c r="D64" s="89">
        <f>D11+D18+D32+D55+D63</f>
        <v>318297069.27740002</v>
      </c>
      <c r="E64" s="74" t="s">
        <v>227</v>
      </c>
      <c r="F64" s="88" t="s">
        <v>228</v>
      </c>
      <c r="G64" s="89">
        <f>+G21+G29+G56+G63</f>
        <v>363358589.44999999</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200">
        <v>695628</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695628</v>
      </c>
    </row>
    <row r="80" spans="2:7">
      <c r="B80" s="2" t="s">
        <v>279</v>
      </c>
      <c r="C80" s="73" t="s">
        <v>280</v>
      </c>
      <c r="D80" s="75">
        <v>0</v>
      </c>
      <c r="E80" s="92"/>
      <c r="F80" s="71" t="s">
        <v>281</v>
      </c>
      <c r="G80" s="72"/>
    </row>
    <row r="81" spans="2:7">
      <c r="B81" s="2" t="s">
        <v>282</v>
      </c>
      <c r="C81" s="73" t="s">
        <v>283</v>
      </c>
      <c r="D81" s="58">
        <v>0</v>
      </c>
      <c r="E81" s="92" t="s">
        <v>284</v>
      </c>
      <c r="F81" s="82" t="s">
        <v>285</v>
      </c>
      <c r="G81" s="75">
        <v>0</v>
      </c>
    </row>
    <row r="82" spans="2:7">
      <c r="B82" s="2" t="s">
        <v>286</v>
      </c>
      <c r="C82" s="80" t="s">
        <v>43</v>
      </c>
      <c r="D82" s="58">
        <v>0</v>
      </c>
      <c r="E82" s="92" t="s">
        <v>287</v>
      </c>
      <c r="F82" s="82" t="s">
        <v>274</v>
      </c>
      <c r="G82" s="58">
        <v>0</v>
      </c>
    </row>
    <row r="83" spans="2:7">
      <c r="B83" s="2" t="s">
        <v>288</v>
      </c>
      <c r="C83" s="73" t="s">
        <v>289</v>
      </c>
      <c r="D83" s="75">
        <v>145886229</v>
      </c>
      <c r="E83" s="92" t="s">
        <v>290</v>
      </c>
      <c r="F83" s="82" t="s">
        <v>291</v>
      </c>
      <c r="G83" s="200">
        <v>7780300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145886229</v>
      </c>
      <c r="E86" s="92" t="s">
        <v>302</v>
      </c>
      <c r="F86" s="77" t="s">
        <v>303</v>
      </c>
      <c r="G86" s="84">
        <f>SUM(G81:G85)</f>
        <v>7780300</v>
      </c>
    </row>
    <row r="87" spans="2:7">
      <c r="B87" s="2"/>
      <c r="C87" s="69" t="s">
        <v>304</v>
      </c>
      <c r="D87" s="70"/>
      <c r="E87" s="92"/>
      <c r="F87" s="71" t="s">
        <v>305</v>
      </c>
      <c r="G87" s="72"/>
    </row>
    <row r="88" spans="2:7">
      <c r="B88" s="2" t="s">
        <v>306</v>
      </c>
      <c r="C88" s="73" t="s">
        <v>307</v>
      </c>
      <c r="D88" s="94">
        <v>31545953.356037851</v>
      </c>
      <c r="E88" s="92" t="s">
        <v>308</v>
      </c>
      <c r="F88" s="82" t="s">
        <v>309</v>
      </c>
      <c r="G88" s="93">
        <v>0</v>
      </c>
    </row>
    <row r="89" spans="2:7">
      <c r="B89" s="2" t="s">
        <v>310</v>
      </c>
      <c r="C89" s="73" t="s">
        <v>311</v>
      </c>
      <c r="D89" s="94">
        <v>531387594.17467707</v>
      </c>
      <c r="E89" s="92" t="s">
        <v>312</v>
      </c>
      <c r="F89" s="82" t="s">
        <v>313</v>
      </c>
      <c r="G89" s="58">
        <v>0</v>
      </c>
    </row>
    <row r="90" spans="2:7">
      <c r="B90" s="2" t="s">
        <v>314</v>
      </c>
      <c r="C90" s="80" t="s">
        <v>315</v>
      </c>
      <c r="D90" s="94">
        <v>-138867957.90107071</v>
      </c>
      <c r="E90" s="92" t="s">
        <v>316</v>
      </c>
      <c r="F90" s="82" t="s">
        <v>317</v>
      </c>
      <c r="G90" s="58">
        <v>0</v>
      </c>
    </row>
    <row r="91" spans="2:7">
      <c r="B91" s="2" t="s">
        <v>318</v>
      </c>
      <c r="C91" s="73" t="s">
        <v>319</v>
      </c>
      <c r="D91" s="94">
        <v>206147004.4801445</v>
      </c>
      <c r="E91" s="92" t="s">
        <v>320</v>
      </c>
      <c r="F91" s="82" t="s">
        <v>321</v>
      </c>
      <c r="G91" s="93">
        <v>0</v>
      </c>
    </row>
    <row r="92" spans="2:7">
      <c r="B92" s="2" t="s">
        <v>322</v>
      </c>
      <c r="C92" s="80" t="s">
        <v>323</v>
      </c>
      <c r="D92" s="94">
        <v>-167228060.63114098</v>
      </c>
      <c r="E92" s="92" t="s">
        <v>324</v>
      </c>
      <c r="F92" s="82" t="s">
        <v>325</v>
      </c>
      <c r="G92" s="75">
        <v>0</v>
      </c>
    </row>
    <row r="93" spans="2:7">
      <c r="B93" s="2" t="s">
        <v>326</v>
      </c>
      <c r="C93" s="73" t="s">
        <v>327</v>
      </c>
      <c r="D93" s="94">
        <v>82494991.01643011</v>
      </c>
      <c r="E93" s="92" t="s">
        <v>328</v>
      </c>
      <c r="F93" s="82" t="s">
        <v>329</v>
      </c>
      <c r="G93" s="75">
        <v>0</v>
      </c>
    </row>
    <row r="94" spans="2:7">
      <c r="B94" s="2" t="s">
        <v>330</v>
      </c>
      <c r="C94" s="80" t="s">
        <v>331</v>
      </c>
      <c r="D94" s="94">
        <v>-53676030.281417727</v>
      </c>
      <c r="E94" s="92" t="s">
        <v>332</v>
      </c>
      <c r="F94" s="82" t="s">
        <v>333</v>
      </c>
      <c r="G94" s="93">
        <v>0</v>
      </c>
    </row>
    <row r="95" spans="2:7">
      <c r="B95" s="2" t="s">
        <v>334</v>
      </c>
      <c r="C95" s="73" t="s">
        <v>335</v>
      </c>
      <c r="D95" s="94">
        <v>7308058.2916286457</v>
      </c>
      <c r="E95" s="92" t="s">
        <v>336</v>
      </c>
      <c r="F95" s="82" t="s">
        <v>337</v>
      </c>
      <c r="G95" s="93">
        <v>0</v>
      </c>
    </row>
    <row r="96" spans="2:7" ht="16.5" thickBot="1">
      <c r="B96" s="2" t="s">
        <v>338</v>
      </c>
      <c r="C96" s="80" t="s">
        <v>339</v>
      </c>
      <c r="D96" s="94">
        <v>-5381911.7221428761</v>
      </c>
      <c r="E96" s="92" t="s">
        <v>340</v>
      </c>
      <c r="F96" s="86" t="s">
        <v>341</v>
      </c>
      <c r="G96" s="84">
        <f>SUM(G88:G95)</f>
        <v>0</v>
      </c>
    </row>
    <row r="97" spans="2:7">
      <c r="B97" s="2" t="s">
        <v>342</v>
      </c>
      <c r="C97" s="73" t="s">
        <v>343</v>
      </c>
      <c r="D97" s="94">
        <v>39802912.454024576</v>
      </c>
      <c r="E97" s="92"/>
      <c r="F97" s="71" t="s">
        <v>344</v>
      </c>
      <c r="G97" s="72"/>
    </row>
    <row r="98" spans="2:7">
      <c r="B98" s="2" t="s">
        <v>345</v>
      </c>
      <c r="C98" s="80" t="s">
        <v>346</v>
      </c>
      <c r="D98" s="94">
        <v>-34533681.487219542</v>
      </c>
      <c r="E98" s="92" t="s">
        <v>347</v>
      </c>
      <c r="F98" s="82" t="s">
        <v>348</v>
      </c>
      <c r="G98" s="93">
        <v>0</v>
      </c>
    </row>
    <row r="99" spans="2:7">
      <c r="B99" s="2" t="s">
        <v>349</v>
      </c>
      <c r="C99" s="73" t="s">
        <v>350</v>
      </c>
      <c r="D99" s="94">
        <v>0</v>
      </c>
      <c r="E99" s="92" t="s">
        <v>351</v>
      </c>
      <c r="F99" s="82" t="s">
        <v>352</v>
      </c>
      <c r="G99" s="201">
        <v>5069500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498998871.74995089</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9392948.1869084686</v>
      </c>
      <c r="E104" s="92" t="s">
        <v>370</v>
      </c>
      <c r="F104" s="86" t="s">
        <v>224</v>
      </c>
      <c r="G104" s="84">
        <f>SUM(G98:G103)</f>
        <v>5069500</v>
      </c>
    </row>
    <row r="105" spans="2:7" ht="16.5" thickBot="1">
      <c r="B105" s="2" t="s">
        <v>371</v>
      </c>
      <c r="C105" s="80" t="s">
        <v>372</v>
      </c>
      <c r="D105" s="75">
        <v>-9392948.1869084686</v>
      </c>
      <c r="E105" s="92" t="s">
        <v>373</v>
      </c>
      <c r="F105" s="88" t="s">
        <v>374</v>
      </c>
      <c r="G105" s="89">
        <f>G79+G86+G96+G104</f>
        <v>13545428</v>
      </c>
    </row>
    <row r="106" spans="2:7" ht="16.5" thickBot="1">
      <c r="B106" s="2" t="s">
        <v>375</v>
      </c>
      <c r="C106" s="73" t="s">
        <v>376</v>
      </c>
      <c r="D106" s="75">
        <v>153932.14205293072</v>
      </c>
      <c r="E106" s="92"/>
      <c r="F106" s="91"/>
      <c r="G106" s="91"/>
    </row>
    <row r="107" spans="2:7" ht="16.5" thickBot="1">
      <c r="B107" s="2" t="s">
        <v>377</v>
      </c>
      <c r="C107" s="80" t="s">
        <v>378</v>
      </c>
      <c r="D107" s="75">
        <v>-153932.14205293072</v>
      </c>
      <c r="E107" s="92" t="s">
        <v>379</v>
      </c>
      <c r="F107" s="96" t="s">
        <v>380</v>
      </c>
      <c r="G107" s="97">
        <f>+G64+G105</f>
        <v>376904017.44999999</v>
      </c>
    </row>
    <row r="108" spans="2:7" ht="16.5" thickBot="1">
      <c r="B108" s="2" t="s">
        <v>381</v>
      </c>
      <c r="C108" s="86" t="s">
        <v>382</v>
      </c>
      <c r="D108" s="87">
        <f>SUM(D104:D107)</f>
        <v>0</v>
      </c>
      <c r="E108" s="92"/>
      <c r="F108" s="91"/>
      <c r="G108" s="91"/>
    </row>
    <row r="109" spans="2:7" ht="16.5" thickBot="1">
      <c r="B109" s="2" t="s">
        <v>383</v>
      </c>
      <c r="C109" s="88" t="s">
        <v>384</v>
      </c>
      <c r="D109" s="89">
        <f>+D72+D77+D86+D102+D108</f>
        <v>644885100.74995089</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963182170.0273509</v>
      </c>
      <c r="E111" s="92" t="s">
        <v>389</v>
      </c>
      <c r="F111" s="82" t="s">
        <v>390</v>
      </c>
      <c r="G111" s="101">
        <v>1388174</v>
      </c>
    </row>
    <row r="112" spans="2:7">
      <c r="B112" s="2"/>
      <c r="C112" s="91"/>
      <c r="D112" s="91"/>
      <c r="E112" s="92" t="s">
        <v>391</v>
      </c>
      <c r="F112" s="82" t="s">
        <v>392</v>
      </c>
      <c r="G112" s="101">
        <v>0</v>
      </c>
    </row>
    <row r="113" spans="2:7" ht="16.5" thickBot="1">
      <c r="C113" s="102"/>
      <c r="D113" s="103"/>
      <c r="E113" s="92" t="s">
        <v>393</v>
      </c>
      <c r="F113" s="104" t="s">
        <v>394</v>
      </c>
      <c r="G113" s="105">
        <f>SUM(G111:G112)</f>
        <v>1388174</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f>+[18]E.C.P!E57</f>
        <v>5134097</v>
      </c>
    </row>
    <row r="118" spans="2:7">
      <c r="B118" s="2"/>
      <c r="C118" s="90"/>
      <c r="D118" s="91"/>
      <c r="E118" s="68" t="s">
        <v>406</v>
      </c>
      <c r="F118" s="82" t="s">
        <v>407</v>
      </c>
      <c r="G118" s="58">
        <v>0</v>
      </c>
    </row>
    <row r="119" spans="2:7" ht="16.5" thickBot="1">
      <c r="B119" s="2"/>
      <c r="C119" s="102"/>
      <c r="D119" s="103"/>
      <c r="E119" s="68" t="s">
        <v>408</v>
      </c>
      <c r="F119" s="82" t="s">
        <v>409</v>
      </c>
      <c r="G119" s="111">
        <v>386731145</v>
      </c>
    </row>
    <row r="120" spans="2:7" ht="16.5" thickBot="1">
      <c r="C120" s="290" t="str">
        <f>IF(D114-D116=0,"Cuentas de Orden Coiniciden","Cuentas de Orden No Coinciden")</f>
        <v>Cuentas de Orden Coiniciden</v>
      </c>
      <c r="D120" s="291"/>
      <c r="E120" s="110" t="s">
        <v>410</v>
      </c>
      <c r="F120" s="104" t="s">
        <v>411</v>
      </c>
      <c r="G120" s="105">
        <f>+IF([18]E.C.P!E70-SUM(G115:G119)=0,[18]E.C.P!E70,"Error")</f>
        <v>391865242</v>
      </c>
    </row>
    <row r="121" spans="2:7" ht="16.5" thickBot="1">
      <c r="C121" s="292"/>
      <c r="D121" s="293"/>
      <c r="E121" s="110"/>
      <c r="F121" s="99" t="s">
        <v>412</v>
      </c>
      <c r="G121" s="100"/>
    </row>
    <row r="122" spans="2:7" ht="12.75" customHeight="1">
      <c r="C122" s="112"/>
      <c r="D122" s="113"/>
      <c r="E122" s="110" t="s">
        <v>413</v>
      </c>
      <c r="F122" s="82" t="s">
        <v>414</v>
      </c>
      <c r="G122" s="94">
        <v>225818</v>
      </c>
    </row>
    <row r="123" spans="2:7" ht="12.75" customHeight="1">
      <c r="C123" s="90"/>
      <c r="D123" s="114"/>
      <c r="E123" s="110" t="s">
        <v>415</v>
      </c>
      <c r="F123" s="82" t="s">
        <v>416</v>
      </c>
      <c r="G123" s="94">
        <v>116516</v>
      </c>
    </row>
    <row r="124" spans="2:7" ht="12.75" customHeight="1">
      <c r="C124" s="114"/>
      <c r="D124" s="115"/>
      <c r="E124" s="110" t="s">
        <v>417</v>
      </c>
      <c r="F124" s="82" t="s">
        <v>418</v>
      </c>
      <c r="G124" s="101">
        <v>1289913</v>
      </c>
    </row>
    <row r="125" spans="2:7" ht="12.75" customHeight="1">
      <c r="C125" s="90"/>
      <c r="D125" s="114"/>
      <c r="E125" s="110" t="s">
        <v>419</v>
      </c>
      <c r="F125" s="82" t="s">
        <v>420</v>
      </c>
      <c r="G125" s="101"/>
    </row>
    <row r="126" spans="2:7" ht="12.75" customHeight="1">
      <c r="C126" s="102"/>
      <c r="D126" s="103"/>
      <c r="E126" s="110" t="s">
        <v>421</v>
      </c>
      <c r="F126" s="82" t="s">
        <v>422</v>
      </c>
      <c r="G126" s="101">
        <v>11793589</v>
      </c>
    </row>
    <row r="127" spans="2:7" ht="15" customHeight="1" thickBot="1">
      <c r="C127" s="102"/>
      <c r="D127" s="103"/>
      <c r="E127" s="110" t="s">
        <v>423</v>
      </c>
      <c r="F127" s="116" t="s">
        <v>424</v>
      </c>
      <c r="G127" s="105">
        <f>+[18]E.C.P!F70</f>
        <v>13425836</v>
      </c>
    </row>
    <row r="128" spans="2:7" ht="16.5" customHeight="1">
      <c r="C128" s="102"/>
      <c r="D128" s="103"/>
      <c r="E128" s="110"/>
      <c r="F128" s="117" t="s">
        <v>425</v>
      </c>
      <c r="G128" s="107"/>
    </row>
    <row r="129" spans="3:7" ht="12.75" customHeight="1">
      <c r="C129" s="289"/>
      <c r="D129" s="289"/>
      <c r="E129" s="110" t="s">
        <v>426</v>
      </c>
      <c r="F129" s="82" t="s">
        <v>427</v>
      </c>
      <c r="G129" s="58">
        <v>163001560</v>
      </c>
    </row>
    <row r="130" spans="3:7" ht="12.75" customHeight="1">
      <c r="C130" s="289"/>
      <c r="D130" s="289"/>
      <c r="E130" s="110" t="s">
        <v>428</v>
      </c>
      <c r="F130" s="82" t="s">
        <v>429</v>
      </c>
      <c r="G130" s="94">
        <v>16597341</v>
      </c>
    </row>
    <row r="131" spans="3:7" ht="17.25" customHeight="1" thickBot="1">
      <c r="C131" s="102"/>
      <c r="D131" s="103"/>
      <c r="E131" s="110" t="s">
        <v>430</v>
      </c>
      <c r="F131" s="116" t="s">
        <v>431</v>
      </c>
      <c r="G131" s="105">
        <f>SUM(G129:G130)</f>
        <v>179598901</v>
      </c>
    </row>
    <row r="132" spans="3:7" ht="15" customHeight="1" thickBot="1">
      <c r="C132" s="102"/>
      <c r="D132" s="103"/>
      <c r="E132" s="110" t="s">
        <v>432</v>
      </c>
      <c r="F132" s="88" t="s">
        <v>433</v>
      </c>
      <c r="G132" s="118">
        <f>+G113+G120+G127+G131</f>
        <v>586278153</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963182170.45000005</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0:D121"/>
    <mergeCell ref="C129:D130"/>
    <mergeCell ref="C133:D134"/>
    <mergeCell ref="C1:E1"/>
    <mergeCell ref="C2:E2"/>
    <mergeCell ref="C3:E3"/>
    <mergeCell ref="C4:D4"/>
  </mergeCells>
  <conditionalFormatting sqref="D63 D68:D72 D74:D77 D88:D102 D104:D108 G21 G23 D32 G56:G76 G29 D9:D11 D13:D18 D21:D24 D41:D47 D55 D79:D86 G8:G13 G31 D26:D30 G33 G78:G82 G84:G98 G100:G134">
    <cfRule type="cellIs" dxfId="139" priority="79" stopIfTrue="1" operator="between">
      <formula>-0.1</formula>
      <formula>-50</formula>
    </cfRule>
    <cfRule type="cellIs" dxfId="138" priority="80" stopIfTrue="1" operator="between">
      <formula>0.1</formula>
      <formula>50</formula>
    </cfRule>
  </conditionalFormatting>
  <conditionalFormatting sqref="G24">
    <cfRule type="cellIs" dxfId="137" priority="77" stopIfTrue="1" operator="between">
      <formula>-0.1</formula>
      <formula>-50</formula>
    </cfRule>
    <cfRule type="cellIs" dxfId="136" priority="78" stopIfTrue="1" operator="between">
      <formula>0.1</formula>
      <formula>50</formula>
    </cfRule>
  </conditionalFormatting>
  <conditionalFormatting sqref="D8">
    <cfRule type="cellIs" dxfId="135" priority="33" stopIfTrue="1" operator="between">
      <formula>-0.1</formula>
      <formula>-50</formula>
    </cfRule>
    <cfRule type="cellIs" dxfId="134" priority="34" stopIfTrue="1" operator="between">
      <formula>0.1</formula>
      <formula>50</formula>
    </cfRule>
  </conditionalFormatting>
  <conditionalFormatting sqref="D20">
    <cfRule type="cellIs" dxfId="133" priority="31" stopIfTrue="1" operator="between">
      <formula>-0.1</formula>
      <formula>-50</formula>
    </cfRule>
    <cfRule type="cellIs" dxfId="132" priority="32" stopIfTrue="1" operator="between">
      <formula>0.1</formula>
      <formula>50</formula>
    </cfRule>
  </conditionalFormatting>
  <conditionalFormatting sqref="D25">
    <cfRule type="cellIs" dxfId="131" priority="29" stopIfTrue="1" operator="between">
      <formula>-0.1</formula>
      <formula>-50</formula>
    </cfRule>
    <cfRule type="cellIs" dxfId="130" priority="30" stopIfTrue="1" operator="between">
      <formula>0.1</formula>
      <formula>50</formula>
    </cfRule>
  </conditionalFormatting>
  <conditionalFormatting sqref="D31">
    <cfRule type="cellIs" dxfId="129" priority="27" stopIfTrue="1" operator="between">
      <formula>-0.1</formula>
      <formula>-50</formula>
    </cfRule>
    <cfRule type="cellIs" dxfId="128" priority="28" stopIfTrue="1" operator="between">
      <formula>0.1</formula>
      <formula>50</formula>
    </cfRule>
  </conditionalFormatting>
  <conditionalFormatting sqref="D34:D40">
    <cfRule type="cellIs" dxfId="127" priority="25" stopIfTrue="1" operator="between">
      <formula>-0.1</formula>
      <formula>-50</formula>
    </cfRule>
    <cfRule type="cellIs" dxfId="126" priority="26" stopIfTrue="1" operator="between">
      <formula>0.1</formula>
      <formula>50</formula>
    </cfRule>
  </conditionalFormatting>
  <conditionalFormatting sqref="D48:D54">
    <cfRule type="cellIs" dxfId="125" priority="23" stopIfTrue="1" operator="between">
      <formula>-0.1</formula>
      <formula>-50</formula>
    </cfRule>
    <cfRule type="cellIs" dxfId="124" priority="24" stopIfTrue="1" operator="between">
      <formula>0.1</formula>
      <formula>50</formula>
    </cfRule>
  </conditionalFormatting>
  <conditionalFormatting sqref="D57:D62">
    <cfRule type="cellIs" dxfId="123" priority="21" stopIfTrue="1" operator="between">
      <formula>-0.1</formula>
      <formula>-50</formula>
    </cfRule>
    <cfRule type="cellIs" dxfId="122" priority="22" stopIfTrue="1" operator="between">
      <formula>0.1</formula>
      <formula>50</formula>
    </cfRule>
  </conditionalFormatting>
  <conditionalFormatting sqref="G14:G20">
    <cfRule type="cellIs" dxfId="121" priority="19" stopIfTrue="1" operator="between">
      <formula>-0.1</formula>
      <formula>-50</formula>
    </cfRule>
    <cfRule type="cellIs" dxfId="120" priority="20" stopIfTrue="1" operator="between">
      <formula>0.1</formula>
      <formula>50</formula>
    </cfRule>
  </conditionalFormatting>
  <conditionalFormatting sqref="G25">
    <cfRule type="cellIs" dxfId="119" priority="17" stopIfTrue="1" operator="between">
      <formula>-0.1</formula>
      <formula>-50</formula>
    </cfRule>
    <cfRule type="cellIs" dxfId="118" priority="18" stopIfTrue="1" operator="between">
      <formula>0.1</formula>
      <formula>50</formula>
    </cfRule>
  </conditionalFormatting>
  <conditionalFormatting sqref="G27">
    <cfRule type="cellIs" dxfId="117" priority="15" stopIfTrue="1" operator="between">
      <formula>-0.1</formula>
      <formula>-50</formula>
    </cfRule>
    <cfRule type="cellIs" dxfId="116" priority="16" stopIfTrue="1" operator="between">
      <formula>0.1</formula>
      <formula>50</formula>
    </cfRule>
  </conditionalFormatting>
  <conditionalFormatting sqref="G28">
    <cfRule type="cellIs" dxfId="115" priority="13" stopIfTrue="1" operator="between">
      <formula>-0.1</formula>
      <formula>-50</formula>
    </cfRule>
    <cfRule type="cellIs" dxfId="114" priority="14" stopIfTrue="1" operator="between">
      <formula>0.1</formula>
      <formula>50</formula>
    </cfRule>
  </conditionalFormatting>
  <conditionalFormatting sqref="G26">
    <cfRule type="cellIs" dxfId="113" priority="11" stopIfTrue="1" operator="between">
      <formula>-0.1</formula>
      <formula>-50</formula>
    </cfRule>
    <cfRule type="cellIs" dxfId="112" priority="12" stopIfTrue="1" operator="between">
      <formula>0.1</formula>
      <formula>50</formula>
    </cfRule>
  </conditionalFormatting>
  <conditionalFormatting sqref="G32">
    <cfRule type="cellIs" dxfId="111" priority="9" stopIfTrue="1" operator="between">
      <formula>-0.1</formula>
      <formula>-50</formula>
    </cfRule>
    <cfRule type="cellIs" dxfId="110" priority="10" stopIfTrue="1" operator="between">
      <formula>0.1</formula>
      <formula>50</formula>
    </cfRule>
  </conditionalFormatting>
  <conditionalFormatting sqref="G34:G55">
    <cfRule type="cellIs" dxfId="109" priority="7" stopIfTrue="1" operator="between">
      <formula>-0.1</formula>
      <formula>-50</formula>
    </cfRule>
    <cfRule type="cellIs" dxfId="108" priority="8" stopIfTrue="1" operator="between">
      <formula>0.1</formula>
      <formula>50</formula>
    </cfRule>
  </conditionalFormatting>
  <conditionalFormatting sqref="G77">
    <cfRule type="cellIs" dxfId="107" priority="5" stopIfTrue="1" operator="between">
      <formula>-0.1</formula>
      <formula>-50</formula>
    </cfRule>
    <cfRule type="cellIs" dxfId="106" priority="6" stopIfTrue="1" operator="between">
      <formula>0.1</formula>
      <formula>50</formula>
    </cfRule>
  </conditionalFormatting>
  <conditionalFormatting sqref="G83">
    <cfRule type="cellIs" dxfId="105" priority="3" stopIfTrue="1" operator="between">
      <formula>-0.1</formula>
      <formula>-50</formula>
    </cfRule>
    <cfRule type="cellIs" dxfId="104" priority="4" stopIfTrue="1" operator="between">
      <formula>0.1</formula>
      <formula>50</formula>
    </cfRule>
  </conditionalFormatting>
  <conditionalFormatting sqref="G99">
    <cfRule type="cellIs" dxfId="103" priority="1" stopIfTrue="1" operator="between">
      <formula>-0.1</formula>
      <formula>-50</formula>
    </cfRule>
    <cfRule type="cellIs" dxfId="102"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62992125984251968" right="0.23622047244094491" top="0.74803149606299213" bottom="0.74803149606299213" header="0.31496062992125984" footer="0.31496062992125984"/>
  <pageSetup paperSize="9" scale="53" fitToHeight="0" orientation="portrait" r:id="rId1"/>
  <headerFooter alignWithMargins="0"/>
  <rowBreaks count="1" manualBreakCount="1">
    <brk id="65" min="2" max="8" man="1"/>
  </rowBreaks>
  <ignoredErrors>
    <ignoredError sqref="E9:E1048576" numberStoredAsText="1"/>
    <ignoredError sqref="D25 G117"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54"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85546875" style="54" customWidth="1"/>
    <col min="9" max="9" width="9.28515625" style="9" hidden="1" customWidth="1"/>
    <col min="10" max="10" width="1.5703125" style="9" hidden="1" customWidth="1"/>
    <col min="11" max="13" width="0.7109375" style="9" hidden="1" customWidth="1"/>
    <col min="14" max="16384" width="0" style="9" hidden="1"/>
  </cols>
  <sheetData>
    <row r="1" spans="1:8" s="3" customFormat="1" ht="15" customHeight="1">
      <c r="A1" s="52"/>
      <c r="B1" s="2" t="s">
        <v>0</v>
      </c>
      <c r="C1" s="294" t="s">
        <v>1</v>
      </c>
      <c r="D1" s="294"/>
      <c r="E1" s="294"/>
      <c r="F1" s="55" t="str">
        <f>[19]Presentacion!C3</f>
        <v>CAMEC - IAMPP</v>
      </c>
      <c r="G1" s="56"/>
      <c r="H1" s="52"/>
    </row>
    <row r="2" spans="1:8" s="3" customFormat="1" ht="15" customHeight="1">
      <c r="A2" s="52"/>
      <c r="B2" s="2"/>
      <c r="C2" s="294" t="s">
        <v>2</v>
      </c>
      <c r="D2" s="294"/>
      <c r="E2" s="294"/>
      <c r="F2" s="55" t="str">
        <f>[19]Presentacion!C4</f>
        <v>Colonia</v>
      </c>
      <c r="G2" s="56"/>
      <c r="H2" s="52"/>
    </row>
    <row r="3" spans="1:8" s="3" customFormat="1" ht="15" customHeight="1">
      <c r="A3" s="52"/>
      <c r="B3" s="2"/>
      <c r="C3" s="294" t="s">
        <v>3</v>
      </c>
      <c r="D3" s="294"/>
      <c r="E3" s="294"/>
      <c r="F3" s="57">
        <f>[19]Presentacion!C7</f>
        <v>44469</v>
      </c>
      <c r="G3" s="56"/>
      <c r="H3" s="52"/>
    </row>
    <row r="4" spans="1:8" s="6" customFormat="1" ht="15" customHeight="1" thickBot="1">
      <c r="A4" s="53"/>
      <c r="B4" s="5"/>
      <c r="C4" s="295"/>
      <c r="D4" s="295"/>
      <c r="E4" s="2"/>
      <c r="F4" s="4"/>
      <c r="G4" s="4"/>
      <c r="H4" s="53"/>
    </row>
    <row r="5" spans="1:8" ht="16.5" thickBot="1">
      <c r="C5" s="62" t="s">
        <v>4</v>
      </c>
      <c r="D5" s="63" t="s">
        <v>5</v>
      </c>
      <c r="E5" s="64"/>
      <c r="F5" s="65" t="s">
        <v>6</v>
      </c>
      <c r="G5" s="63" t="s">
        <v>5</v>
      </c>
    </row>
    <row r="6" spans="1:8" ht="16.5" thickBot="1">
      <c r="C6" s="66" t="s">
        <v>7</v>
      </c>
      <c r="D6" s="67">
        <v>2021</v>
      </c>
      <c r="E6" s="68"/>
      <c r="F6" s="66" t="s">
        <v>8</v>
      </c>
      <c r="G6" s="67">
        <f>+D6</f>
        <v>2021</v>
      </c>
    </row>
    <row r="7" spans="1:8">
      <c r="C7" s="69" t="s">
        <v>9</v>
      </c>
      <c r="D7" s="70"/>
      <c r="E7" s="68"/>
      <c r="F7" s="71" t="s">
        <v>10</v>
      </c>
      <c r="G7" s="72"/>
    </row>
    <row r="8" spans="1:8">
      <c r="B8" s="8" t="s">
        <v>11</v>
      </c>
      <c r="C8" s="73" t="s">
        <v>12</v>
      </c>
      <c r="D8" s="58">
        <v>739572</v>
      </c>
      <c r="E8" s="74" t="s">
        <v>13</v>
      </c>
      <c r="F8" s="73" t="s">
        <v>14</v>
      </c>
      <c r="G8" s="75">
        <v>39026584.200000003</v>
      </c>
    </row>
    <row r="9" spans="1:8">
      <c r="B9" s="8" t="s">
        <v>15</v>
      </c>
      <c r="C9" s="73" t="s">
        <v>16</v>
      </c>
      <c r="D9" s="58">
        <v>0</v>
      </c>
      <c r="E9" s="74" t="s">
        <v>17</v>
      </c>
      <c r="F9" s="73" t="s">
        <v>18</v>
      </c>
      <c r="G9" s="75">
        <v>13943707</v>
      </c>
    </row>
    <row r="10" spans="1:8">
      <c r="B10" s="8" t="s">
        <v>19</v>
      </c>
      <c r="C10" s="73" t="s">
        <v>20</v>
      </c>
      <c r="D10" s="76">
        <v>104363921.1046</v>
      </c>
      <c r="E10" s="74" t="s">
        <v>21</v>
      </c>
      <c r="F10" s="73" t="s">
        <v>22</v>
      </c>
      <c r="G10" s="58">
        <v>0</v>
      </c>
    </row>
    <row r="11" spans="1:8" ht="16.5" thickBot="1">
      <c r="B11" s="8" t="s">
        <v>23</v>
      </c>
      <c r="C11" s="77" t="s">
        <v>24</v>
      </c>
      <c r="D11" s="78">
        <f>SUM(D8:D10)</f>
        <v>105103493.1046</v>
      </c>
      <c r="E11" s="74" t="s">
        <v>25</v>
      </c>
      <c r="F11" s="73" t="s">
        <v>26</v>
      </c>
      <c r="G11" s="75">
        <v>702029</v>
      </c>
    </row>
    <row r="12" spans="1:8">
      <c r="C12" s="69" t="s">
        <v>27</v>
      </c>
      <c r="D12" s="70"/>
      <c r="E12" s="74" t="s">
        <v>28</v>
      </c>
      <c r="F12" s="73" t="s">
        <v>29</v>
      </c>
      <c r="G12" s="58">
        <v>29971</v>
      </c>
    </row>
    <row r="13" spans="1:8">
      <c r="B13" s="8" t="s">
        <v>30</v>
      </c>
      <c r="C13" s="73" t="s">
        <v>31</v>
      </c>
      <c r="D13" s="79">
        <v>46787954</v>
      </c>
      <c r="E13" s="74" t="s">
        <v>32</v>
      </c>
      <c r="F13" s="73" t="s">
        <v>33</v>
      </c>
      <c r="G13" s="75">
        <v>429780</v>
      </c>
    </row>
    <row r="14" spans="1:8">
      <c r="B14" s="8" t="s">
        <v>34</v>
      </c>
      <c r="C14" s="80" t="s">
        <v>35</v>
      </c>
      <c r="D14" s="58">
        <v>0</v>
      </c>
      <c r="E14" s="74" t="s">
        <v>36</v>
      </c>
      <c r="F14" s="73" t="s">
        <v>37</v>
      </c>
      <c r="G14" s="58">
        <v>855050</v>
      </c>
    </row>
    <row r="15" spans="1:8">
      <c r="B15" s="8" t="s">
        <v>38</v>
      </c>
      <c r="C15" s="73" t="s">
        <v>39</v>
      </c>
      <c r="D15" s="58">
        <v>117800288</v>
      </c>
      <c r="E15" s="74" t="s">
        <v>40</v>
      </c>
      <c r="F15" s="73" t="s">
        <v>41</v>
      </c>
      <c r="G15" s="58">
        <v>7969070</v>
      </c>
    </row>
    <row r="16" spans="1:8">
      <c r="B16" s="8" t="s">
        <v>42</v>
      </c>
      <c r="C16" s="80" t="s">
        <v>43</v>
      </c>
      <c r="D16" s="58">
        <v>0</v>
      </c>
      <c r="E16" s="74" t="s">
        <v>44</v>
      </c>
      <c r="F16" s="73" t="s">
        <v>45</v>
      </c>
      <c r="G16" s="58">
        <f>14125416+304187</f>
        <v>14429603</v>
      </c>
    </row>
    <row r="17" spans="2:7">
      <c r="B17" s="8" t="s">
        <v>46</v>
      </c>
      <c r="C17" s="80" t="s">
        <v>47</v>
      </c>
      <c r="D17" s="58">
        <v>0</v>
      </c>
      <c r="E17" s="74" t="s">
        <v>48</v>
      </c>
      <c r="F17" s="73" t="s">
        <v>49</v>
      </c>
      <c r="G17" s="58">
        <f>23846429+6884626</f>
        <v>30731055</v>
      </c>
    </row>
    <row r="18" spans="2:7" ht="16.5" thickBot="1">
      <c r="B18" s="8" t="s">
        <v>50</v>
      </c>
      <c r="C18" s="77" t="s">
        <v>51</v>
      </c>
      <c r="D18" s="78">
        <f>SUM(D13:D17)</f>
        <v>164588242</v>
      </c>
      <c r="E18" s="74" t="s">
        <v>52</v>
      </c>
      <c r="F18" s="73" t="s">
        <v>53</v>
      </c>
      <c r="G18" s="58">
        <v>0</v>
      </c>
    </row>
    <row r="19" spans="2:7">
      <c r="C19" s="69" t="s">
        <v>54</v>
      </c>
      <c r="D19" s="70"/>
      <c r="E19" s="68" t="s">
        <v>55</v>
      </c>
      <c r="F19" s="73" t="s">
        <v>56</v>
      </c>
      <c r="G19" s="58">
        <v>0</v>
      </c>
    </row>
    <row r="20" spans="2:7">
      <c r="B20" s="8" t="s">
        <v>57</v>
      </c>
      <c r="C20" s="73" t="s">
        <v>58</v>
      </c>
      <c r="D20" s="58">
        <v>7121238</v>
      </c>
      <c r="E20" s="74" t="s">
        <v>59</v>
      </c>
      <c r="F20" s="73" t="s">
        <v>60</v>
      </c>
      <c r="G20" s="58">
        <v>0</v>
      </c>
    </row>
    <row r="21" spans="2:7" ht="16.5" thickBot="1">
      <c r="B21" s="8" t="s">
        <v>61</v>
      </c>
      <c r="C21" s="73" t="s">
        <v>62</v>
      </c>
      <c r="D21" s="75">
        <v>7978425</v>
      </c>
      <c r="E21" s="74" t="s">
        <v>63</v>
      </c>
      <c r="F21" s="77" t="s">
        <v>64</v>
      </c>
      <c r="G21" s="81">
        <f>SUM(G8:G20)</f>
        <v>108116849.2</v>
      </c>
    </row>
    <row r="22" spans="2:7">
      <c r="B22" s="8" t="s">
        <v>65</v>
      </c>
      <c r="C22" s="73" t="s">
        <v>66</v>
      </c>
      <c r="D22" s="58">
        <v>0</v>
      </c>
      <c r="E22" s="74"/>
      <c r="F22" s="71" t="s">
        <v>67</v>
      </c>
      <c r="G22" s="72"/>
    </row>
    <row r="23" spans="2:7">
      <c r="B23" s="8" t="s">
        <v>68</v>
      </c>
      <c r="C23" s="73" t="s">
        <v>69</v>
      </c>
      <c r="D23" s="58">
        <v>5032500</v>
      </c>
      <c r="E23" s="74" t="s">
        <v>70</v>
      </c>
      <c r="F23" s="82" t="s">
        <v>71</v>
      </c>
      <c r="G23" s="75">
        <v>0</v>
      </c>
    </row>
    <row r="24" spans="2:7">
      <c r="B24" s="8" t="s">
        <v>72</v>
      </c>
      <c r="C24" s="73" t="s">
        <v>73</v>
      </c>
      <c r="D24" s="58">
        <v>7077</v>
      </c>
      <c r="E24" s="74" t="s">
        <v>74</v>
      </c>
      <c r="F24" s="83" t="s">
        <v>60</v>
      </c>
      <c r="G24" s="58">
        <v>0</v>
      </c>
    </row>
    <row r="25" spans="2:7">
      <c r="B25" s="8" t="s">
        <v>75</v>
      </c>
      <c r="C25" s="73" t="s">
        <v>76</v>
      </c>
      <c r="D25" s="58">
        <v>0</v>
      </c>
      <c r="E25" s="74" t="s">
        <v>77</v>
      </c>
      <c r="F25" s="82" t="s">
        <v>78</v>
      </c>
      <c r="G25" s="58">
        <v>0</v>
      </c>
    </row>
    <row r="26" spans="2:7">
      <c r="B26" s="8" t="s">
        <v>79</v>
      </c>
      <c r="C26" s="73" t="s">
        <v>80</v>
      </c>
      <c r="D26" s="75">
        <v>5056317.8</v>
      </c>
      <c r="E26" s="74" t="s">
        <v>81</v>
      </c>
      <c r="F26" s="83" t="s">
        <v>82</v>
      </c>
      <c r="G26" s="58">
        <v>0</v>
      </c>
    </row>
    <row r="27" spans="2:7">
      <c r="B27" s="8" t="s">
        <v>83</v>
      </c>
      <c r="C27" s="73" t="s">
        <v>84</v>
      </c>
      <c r="D27" s="75">
        <v>48080923.060000002</v>
      </c>
      <c r="E27" s="74" t="s">
        <v>85</v>
      </c>
      <c r="F27" s="82" t="s">
        <v>86</v>
      </c>
      <c r="G27" s="58">
        <v>0</v>
      </c>
    </row>
    <row r="28" spans="2:7">
      <c r="B28" s="8" t="s">
        <v>87</v>
      </c>
      <c r="C28" s="73" t="s">
        <v>88</v>
      </c>
      <c r="D28" s="75">
        <v>209547.19999999998</v>
      </c>
      <c r="E28" s="74" t="s">
        <v>89</v>
      </c>
      <c r="F28" s="82" t="s">
        <v>90</v>
      </c>
      <c r="G28" s="58">
        <v>0</v>
      </c>
    </row>
    <row r="29" spans="2:7" ht="16.5" thickBot="1">
      <c r="B29" s="8" t="s">
        <v>91</v>
      </c>
      <c r="C29" s="73" t="s">
        <v>92</v>
      </c>
      <c r="D29" s="58">
        <v>0</v>
      </c>
      <c r="E29" s="74" t="s">
        <v>93</v>
      </c>
      <c r="F29" s="77" t="s">
        <v>94</v>
      </c>
      <c r="G29" s="78">
        <f>SUM(G23:G28)</f>
        <v>0</v>
      </c>
    </row>
    <row r="30" spans="2:7">
      <c r="B30" s="8" t="s">
        <v>95</v>
      </c>
      <c r="C30" s="73" t="s">
        <v>96</v>
      </c>
      <c r="D30" s="58">
        <v>0</v>
      </c>
      <c r="E30" s="74"/>
      <c r="F30" s="71" t="s">
        <v>97</v>
      </c>
      <c r="G30" s="72"/>
    </row>
    <row r="31" spans="2:7">
      <c r="B31" s="8" t="s">
        <v>98</v>
      </c>
      <c r="C31" s="80" t="s">
        <v>99</v>
      </c>
      <c r="D31" s="58">
        <v>0</v>
      </c>
      <c r="E31" s="74" t="s">
        <v>100</v>
      </c>
      <c r="F31" s="82" t="s">
        <v>101</v>
      </c>
      <c r="G31" s="75">
        <v>52880227</v>
      </c>
    </row>
    <row r="32" spans="2:7" ht="16.5" thickBot="1">
      <c r="B32" s="8" t="s">
        <v>102</v>
      </c>
      <c r="C32" s="77" t="s">
        <v>103</v>
      </c>
      <c r="D32" s="84">
        <f>SUM(D20:D31)</f>
        <v>73486028.060000002</v>
      </c>
      <c r="E32" s="74" t="s">
        <v>104</v>
      </c>
      <c r="F32" s="82" t="s">
        <v>105</v>
      </c>
      <c r="G32" s="58">
        <v>254172813</v>
      </c>
    </row>
    <row r="33" spans="2:7">
      <c r="C33" s="69" t="s">
        <v>106</v>
      </c>
      <c r="D33" s="70"/>
      <c r="E33" s="74" t="s">
        <v>107</v>
      </c>
      <c r="F33" s="82" t="s">
        <v>108</v>
      </c>
      <c r="G33" s="75">
        <v>0</v>
      </c>
    </row>
    <row r="34" spans="2:7">
      <c r="B34" s="8" t="s">
        <v>109</v>
      </c>
      <c r="C34" s="73" t="s">
        <v>110</v>
      </c>
      <c r="D34" s="58">
        <v>0</v>
      </c>
      <c r="E34" s="74" t="s">
        <v>111</v>
      </c>
      <c r="F34" s="82" t="s">
        <v>112</v>
      </c>
      <c r="G34" s="58">
        <v>0</v>
      </c>
    </row>
    <row r="35" spans="2:7">
      <c r="B35" s="8" t="s">
        <v>113</v>
      </c>
      <c r="C35" s="73" t="s">
        <v>114</v>
      </c>
      <c r="D35" s="58">
        <v>0</v>
      </c>
      <c r="E35" s="68" t="s">
        <v>115</v>
      </c>
      <c r="F35" s="82" t="s">
        <v>116</v>
      </c>
      <c r="G35" s="58">
        <v>26638093</v>
      </c>
    </row>
    <row r="36" spans="2:7">
      <c r="B36" s="8" t="s">
        <v>117</v>
      </c>
      <c r="C36" s="73" t="s">
        <v>118</v>
      </c>
      <c r="D36" s="58">
        <v>0</v>
      </c>
      <c r="E36" s="74" t="s">
        <v>119</v>
      </c>
      <c r="F36" s="82" t="s">
        <v>120</v>
      </c>
      <c r="G36" s="58">
        <v>0</v>
      </c>
    </row>
    <row r="37" spans="2:7">
      <c r="B37" s="8" t="s">
        <v>121</v>
      </c>
      <c r="C37" s="73" t="s">
        <v>122</v>
      </c>
      <c r="D37" s="58">
        <v>0</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16678231</v>
      </c>
    </row>
    <row r="42" spans="2:7">
      <c r="B42" s="8" t="s">
        <v>141</v>
      </c>
      <c r="C42" s="73" t="s">
        <v>142</v>
      </c>
      <c r="D42" s="58">
        <v>0</v>
      </c>
      <c r="E42" s="85" t="s">
        <v>143</v>
      </c>
      <c r="F42" s="82" t="s">
        <v>144</v>
      </c>
      <c r="G42" s="58">
        <v>0</v>
      </c>
    </row>
    <row r="43" spans="2:7">
      <c r="B43" s="8" t="s">
        <v>145</v>
      </c>
      <c r="C43" s="73" t="s">
        <v>146</v>
      </c>
      <c r="D43" s="58">
        <f>3495578+264911-145528</f>
        <v>3614961</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9989195</v>
      </c>
    </row>
    <row r="46" spans="2:7">
      <c r="B46" s="8" t="s">
        <v>157</v>
      </c>
      <c r="C46" s="73" t="s">
        <v>158</v>
      </c>
      <c r="D46" s="75">
        <v>0</v>
      </c>
      <c r="E46" s="74" t="s">
        <v>159</v>
      </c>
      <c r="F46" s="82" t="s">
        <v>160</v>
      </c>
      <c r="G46" s="58">
        <v>1118090</v>
      </c>
    </row>
    <row r="47" spans="2:7">
      <c r="B47" s="8" t="s">
        <v>161</v>
      </c>
      <c r="C47" s="73" t="s">
        <v>162</v>
      </c>
      <c r="D47" s="75">
        <v>0</v>
      </c>
      <c r="E47" s="74" t="s">
        <v>163</v>
      </c>
      <c r="F47" s="82" t="s">
        <v>164</v>
      </c>
      <c r="G47" s="58">
        <v>6170478</v>
      </c>
    </row>
    <row r="48" spans="2:7">
      <c r="B48" s="8" t="s">
        <v>165</v>
      </c>
      <c r="C48" s="73" t="s">
        <v>166</v>
      </c>
      <c r="D48" s="58">
        <v>4851029</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7725721</v>
      </c>
      <c r="E50" s="74" t="s">
        <v>174</v>
      </c>
      <c r="F50" s="82" t="s">
        <v>175</v>
      </c>
      <c r="G50" s="58">
        <v>504793</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-1898704</v>
      </c>
      <c r="E53" s="74" t="s">
        <v>185</v>
      </c>
      <c r="F53" s="82" t="s">
        <v>186</v>
      </c>
      <c r="G53" s="58">
        <v>0</v>
      </c>
    </row>
    <row r="54" spans="2:7">
      <c r="B54" s="8" t="s">
        <v>187</v>
      </c>
      <c r="C54" s="80" t="s">
        <v>188</v>
      </c>
      <c r="D54" s="58">
        <v>-791935</v>
      </c>
      <c r="E54" s="74" t="s">
        <v>189</v>
      </c>
      <c r="F54" s="82" t="s">
        <v>190</v>
      </c>
      <c r="G54" s="58">
        <f>27217+5517922</f>
        <v>5545139</v>
      </c>
    </row>
    <row r="55" spans="2:7" ht="16.5" thickBot="1">
      <c r="B55" s="8" t="s">
        <v>191</v>
      </c>
      <c r="C55" s="77" t="s">
        <v>192</v>
      </c>
      <c r="D55" s="84">
        <f>SUM(D34:D54)</f>
        <v>13501072</v>
      </c>
      <c r="E55" s="74" t="s">
        <v>193</v>
      </c>
      <c r="F55" s="82" t="s">
        <v>194</v>
      </c>
      <c r="G55" s="58">
        <v>-2758961</v>
      </c>
    </row>
    <row r="56" spans="2:7" ht="16.5" thickBot="1">
      <c r="C56" s="69" t="s">
        <v>195</v>
      </c>
      <c r="D56" s="70"/>
      <c r="E56" s="74" t="s">
        <v>196</v>
      </c>
      <c r="F56" s="77" t="s">
        <v>197</v>
      </c>
      <c r="G56" s="84">
        <f>SUM(G31:G55)</f>
        <v>370938098</v>
      </c>
    </row>
    <row r="57" spans="2:7">
      <c r="B57" s="8" t="s">
        <v>198</v>
      </c>
      <c r="C57" s="73" t="s">
        <v>199</v>
      </c>
      <c r="D57" s="58">
        <v>38741081</v>
      </c>
      <c r="E57" s="74"/>
      <c r="F57" s="71" t="s">
        <v>200</v>
      </c>
      <c r="G57" s="72"/>
    </row>
    <row r="58" spans="2:7">
      <c r="B58" s="8" t="s">
        <v>201</v>
      </c>
      <c r="C58" s="73" t="s">
        <v>202</v>
      </c>
      <c r="D58" s="58">
        <v>1615927</v>
      </c>
      <c r="E58" s="74" t="s">
        <v>203</v>
      </c>
      <c r="F58" s="73" t="s">
        <v>204</v>
      </c>
      <c r="G58" s="58">
        <v>0</v>
      </c>
    </row>
    <row r="59" spans="2:7">
      <c r="B59" s="8" t="s">
        <v>205</v>
      </c>
      <c r="C59" s="73" t="s">
        <v>206</v>
      </c>
      <c r="D59" s="58">
        <v>15036384</v>
      </c>
      <c r="E59" s="74" t="s">
        <v>207</v>
      </c>
      <c r="F59" s="73" t="s">
        <v>208</v>
      </c>
      <c r="G59" s="58">
        <v>33133311</v>
      </c>
    </row>
    <row r="60" spans="2:7">
      <c r="B60" s="8" t="s">
        <v>209</v>
      </c>
      <c r="C60" s="73" t="s">
        <v>210</v>
      </c>
      <c r="D60" s="58">
        <v>5263358</v>
      </c>
      <c r="E60" s="74" t="s">
        <v>211</v>
      </c>
      <c r="F60" s="73" t="s">
        <v>212</v>
      </c>
      <c r="G60" s="58">
        <v>1374016</v>
      </c>
    </row>
    <row r="61" spans="2:7">
      <c r="B61" s="8" t="s">
        <v>213</v>
      </c>
      <c r="C61" s="73" t="s">
        <v>214</v>
      </c>
      <c r="D61" s="58">
        <v>2055753</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62712503</v>
      </c>
      <c r="E63" s="74" t="s">
        <v>223</v>
      </c>
      <c r="F63" s="86" t="s">
        <v>224</v>
      </c>
      <c r="G63" s="84">
        <f>SUM(G58:G62)</f>
        <v>34507327</v>
      </c>
    </row>
    <row r="64" spans="2:7" ht="16.5" thickBot="1">
      <c r="B64" s="8" t="s">
        <v>225</v>
      </c>
      <c r="C64" s="88" t="s">
        <v>226</v>
      </c>
      <c r="D64" s="89">
        <f>D11+D18+D32+D55+D63</f>
        <v>419391338.16460001</v>
      </c>
      <c r="E64" s="74" t="s">
        <v>227</v>
      </c>
      <c r="F64" s="88" t="s">
        <v>228</v>
      </c>
      <c r="G64" s="89">
        <f>+G21+G29+G56+G63</f>
        <v>513562274.19999999</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82" t="s">
        <v>242</v>
      </c>
      <c r="D70" s="58">
        <v>1481153</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1481153</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5517923</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5517923</v>
      </c>
    </row>
    <row r="80" spans="2:7">
      <c r="B80" s="2" t="s">
        <v>279</v>
      </c>
      <c r="C80" s="73" t="s">
        <v>280</v>
      </c>
      <c r="D80" s="75">
        <v>0</v>
      </c>
      <c r="E80" s="92"/>
      <c r="F80" s="71" t="s">
        <v>281</v>
      </c>
      <c r="G80" s="72"/>
    </row>
    <row r="81" spans="2:7">
      <c r="B81" s="2" t="s">
        <v>282</v>
      </c>
      <c r="C81" s="82" t="s">
        <v>283</v>
      </c>
      <c r="D81" s="58">
        <v>126636475</v>
      </c>
      <c r="E81" s="92" t="s">
        <v>284</v>
      </c>
      <c r="F81" s="82" t="s">
        <v>285</v>
      </c>
      <c r="G81" s="75">
        <v>0</v>
      </c>
    </row>
    <row r="82" spans="2:7">
      <c r="B82" s="2" t="s">
        <v>286</v>
      </c>
      <c r="C82" s="80" t="s">
        <v>43</v>
      </c>
      <c r="D82" s="58">
        <v>0</v>
      </c>
      <c r="E82" s="92" t="s">
        <v>287</v>
      </c>
      <c r="F82" s="82" t="s">
        <v>274</v>
      </c>
      <c r="G82" s="58">
        <v>0</v>
      </c>
    </row>
    <row r="83" spans="2:7">
      <c r="B83" s="2" t="s">
        <v>288</v>
      </c>
      <c r="C83" s="73" t="s">
        <v>289</v>
      </c>
      <c r="D83" s="75">
        <v>198619150</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325255625</v>
      </c>
      <c r="E86" s="92" t="s">
        <v>302</v>
      </c>
      <c r="F86" s="77" t="s">
        <v>303</v>
      </c>
      <c r="G86" s="84">
        <f>SUM(G81:G85)</f>
        <v>0</v>
      </c>
    </row>
    <row r="87" spans="2:7">
      <c r="B87" s="2"/>
      <c r="C87" s="69" t="s">
        <v>304</v>
      </c>
      <c r="D87" s="70"/>
      <c r="E87" s="92"/>
      <c r="F87" s="71" t="s">
        <v>305</v>
      </c>
      <c r="G87" s="72"/>
    </row>
    <row r="88" spans="2:7">
      <c r="B88" s="2" t="s">
        <v>306</v>
      </c>
      <c r="C88" s="73" t="s">
        <v>307</v>
      </c>
      <c r="D88" s="94">
        <v>103886265</v>
      </c>
      <c r="E88" s="92" t="s">
        <v>308</v>
      </c>
      <c r="F88" s="82" t="s">
        <v>309</v>
      </c>
      <c r="G88" s="93">
        <v>0</v>
      </c>
    </row>
    <row r="89" spans="2:7">
      <c r="B89" s="2" t="s">
        <v>310</v>
      </c>
      <c r="C89" s="73" t="s">
        <v>311</v>
      </c>
      <c r="D89" s="94">
        <v>1070594309</v>
      </c>
      <c r="E89" s="92" t="s">
        <v>312</v>
      </c>
      <c r="F89" s="82" t="s">
        <v>313</v>
      </c>
      <c r="G89" s="58">
        <v>0</v>
      </c>
    </row>
    <row r="90" spans="2:7">
      <c r="B90" s="2" t="s">
        <v>314</v>
      </c>
      <c r="C90" s="80" t="s">
        <v>315</v>
      </c>
      <c r="D90" s="94">
        <v>-284149340</v>
      </c>
      <c r="E90" s="92" t="s">
        <v>316</v>
      </c>
      <c r="F90" s="82" t="s">
        <v>317</v>
      </c>
      <c r="G90" s="58">
        <v>0</v>
      </c>
    </row>
    <row r="91" spans="2:7">
      <c r="B91" s="2" t="s">
        <v>318</v>
      </c>
      <c r="C91" s="73" t="s">
        <v>319</v>
      </c>
      <c r="D91" s="94">
        <v>446266913</v>
      </c>
      <c r="E91" s="92" t="s">
        <v>320</v>
      </c>
      <c r="F91" s="82" t="s">
        <v>321</v>
      </c>
      <c r="G91" s="93">
        <v>0</v>
      </c>
    </row>
    <row r="92" spans="2:7">
      <c r="B92" s="2" t="s">
        <v>322</v>
      </c>
      <c r="C92" s="80" t="s">
        <v>323</v>
      </c>
      <c r="D92" s="94">
        <v>-380037562</v>
      </c>
      <c r="E92" s="92" t="s">
        <v>324</v>
      </c>
      <c r="F92" s="82" t="s">
        <v>325</v>
      </c>
      <c r="G92" s="75">
        <v>0</v>
      </c>
    </row>
    <row r="93" spans="2:7">
      <c r="B93" s="2" t="s">
        <v>326</v>
      </c>
      <c r="C93" s="73" t="s">
        <v>327</v>
      </c>
      <c r="D93" s="94">
        <v>132086895</v>
      </c>
      <c r="E93" s="92" t="s">
        <v>328</v>
      </c>
      <c r="F93" s="82" t="s">
        <v>329</v>
      </c>
      <c r="G93" s="75">
        <v>0</v>
      </c>
    </row>
    <row r="94" spans="2:7">
      <c r="B94" s="2" t="s">
        <v>330</v>
      </c>
      <c r="C94" s="80" t="s">
        <v>331</v>
      </c>
      <c r="D94" s="94">
        <v>-115559673</v>
      </c>
      <c r="E94" s="92" t="s">
        <v>332</v>
      </c>
      <c r="F94" s="82" t="s">
        <v>333</v>
      </c>
      <c r="G94" s="93">
        <v>0</v>
      </c>
    </row>
    <row r="95" spans="2:7">
      <c r="B95" s="2" t="s">
        <v>334</v>
      </c>
      <c r="C95" s="73" t="s">
        <v>335</v>
      </c>
      <c r="D95" s="94">
        <v>20073465</v>
      </c>
      <c r="E95" s="92" t="s">
        <v>336</v>
      </c>
      <c r="F95" s="82" t="s">
        <v>337</v>
      </c>
      <c r="G95" s="93">
        <v>0</v>
      </c>
    </row>
    <row r="96" spans="2:7" ht="16.5" thickBot="1">
      <c r="B96" s="2" t="s">
        <v>338</v>
      </c>
      <c r="C96" s="80" t="s">
        <v>339</v>
      </c>
      <c r="D96" s="94">
        <v>-18245819</v>
      </c>
      <c r="E96" s="92" t="s">
        <v>340</v>
      </c>
      <c r="F96" s="86" t="s">
        <v>341</v>
      </c>
      <c r="G96" s="84">
        <f>SUM(G88:G95)</f>
        <v>0</v>
      </c>
    </row>
    <row r="97" spans="2:7">
      <c r="B97" s="2" t="s">
        <v>342</v>
      </c>
      <c r="C97" s="73" t="s">
        <v>343</v>
      </c>
      <c r="D97" s="94">
        <v>137910242</v>
      </c>
      <c r="E97" s="92"/>
      <c r="F97" s="71" t="s">
        <v>344</v>
      </c>
      <c r="G97" s="72"/>
    </row>
    <row r="98" spans="2:7">
      <c r="B98" s="2" t="s">
        <v>345</v>
      </c>
      <c r="C98" s="80" t="s">
        <v>346</v>
      </c>
      <c r="D98" s="94">
        <v>-123502337</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989323358</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5517923</v>
      </c>
    </row>
    <row r="106" spans="2:7" ht="16.5" thickBot="1">
      <c r="B106" s="2" t="s">
        <v>375</v>
      </c>
      <c r="C106" s="73" t="s">
        <v>376</v>
      </c>
      <c r="D106" s="75">
        <v>29479106</v>
      </c>
      <c r="E106" s="92"/>
      <c r="F106" s="91"/>
      <c r="G106" s="91"/>
    </row>
    <row r="107" spans="2:7" ht="16.5" thickBot="1">
      <c r="B107" s="2" t="s">
        <v>377</v>
      </c>
      <c r="C107" s="80" t="s">
        <v>378</v>
      </c>
      <c r="D107" s="75">
        <v>-19538838</v>
      </c>
      <c r="E107" s="92" t="s">
        <v>379</v>
      </c>
      <c r="F107" s="96" t="s">
        <v>380</v>
      </c>
      <c r="G107" s="97">
        <f>+G64+G105</f>
        <v>519080197.19999999</v>
      </c>
    </row>
    <row r="108" spans="2:7" ht="16.5" thickBot="1">
      <c r="B108" s="2" t="s">
        <v>381</v>
      </c>
      <c r="C108" s="86" t="s">
        <v>382</v>
      </c>
      <c r="D108" s="87">
        <f>SUM(D104:D107)</f>
        <v>9940268</v>
      </c>
      <c r="E108" s="92"/>
      <c r="F108" s="91"/>
      <c r="G108" s="91"/>
    </row>
    <row r="109" spans="2:7" ht="16.5" thickBot="1">
      <c r="B109" s="2" t="s">
        <v>383</v>
      </c>
      <c r="C109" s="88" t="s">
        <v>384</v>
      </c>
      <c r="D109" s="89">
        <f>+D72+D77+D86+D102+D108</f>
        <v>1326000404</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1745391742.1645999</v>
      </c>
      <c r="E111" s="92" t="s">
        <v>389</v>
      </c>
      <c r="F111" s="82" t="s">
        <v>390</v>
      </c>
      <c r="G111" s="101">
        <v>26341854</v>
      </c>
    </row>
    <row r="112" spans="2:7">
      <c r="B112" s="2"/>
      <c r="C112" s="91"/>
      <c r="D112" s="91"/>
      <c r="E112" s="92" t="s">
        <v>391</v>
      </c>
      <c r="F112" s="82" t="s">
        <v>392</v>
      </c>
      <c r="G112" s="101">
        <v>0</v>
      </c>
    </row>
    <row r="113" spans="2:7" ht="16.5" thickBot="1">
      <c r="C113" s="102"/>
      <c r="D113" s="103"/>
      <c r="E113" s="92" t="s">
        <v>393</v>
      </c>
      <c r="F113" s="104" t="s">
        <v>394</v>
      </c>
      <c r="G113" s="105">
        <f>SUM(G111:G112)</f>
        <v>26341854</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943984432</v>
      </c>
    </row>
    <row r="120" spans="2:7" ht="16.5" thickBot="1">
      <c r="C120" s="290" t="str">
        <f>IF(D114-D116=0,"Cuentas de Orden Coiniciden","Cuentas de Orden No Coinciden")</f>
        <v>Cuentas de Orden Coiniciden</v>
      </c>
      <c r="D120" s="291"/>
      <c r="E120" s="110" t="s">
        <v>410</v>
      </c>
      <c r="F120" s="104" t="s">
        <v>411</v>
      </c>
      <c r="G120" s="105">
        <f>+IF([19]E.C.P!E70-SUM(G115:G119)=0,[19]E.C.P!E70,"Error")</f>
        <v>943984432</v>
      </c>
    </row>
    <row r="121" spans="2:7" ht="16.5" thickBot="1">
      <c r="C121" s="292"/>
      <c r="D121" s="293"/>
      <c r="E121" s="110"/>
      <c r="F121" s="99" t="s">
        <v>412</v>
      </c>
      <c r="G121" s="100"/>
    </row>
    <row r="122" spans="2:7" ht="12.75" customHeight="1">
      <c r="C122" s="112"/>
      <c r="D122" s="113"/>
      <c r="E122" s="110" t="s">
        <v>413</v>
      </c>
      <c r="F122" s="82" t="s">
        <v>414</v>
      </c>
      <c r="G122" s="94">
        <v>34667749</v>
      </c>
    </row>
    <row r="123" spans="2:7" ht="12.75" customHeight="1">
      <c r="C123" s="90"/>
      <c r="D123" s="114"/>
      <c r="E123" s="110" t="s">
        <v>415</v>
      </c>
      <c r="F123" s="82" t="s">
        <v>416</v>
      </c>
      <c r="G123" s="94">
        <v>0</v>
      </c>
    </row>
    <row r="124" spans="2:7" ht="12.75" customHeight="1">
      <c r="C124" s="114"/>
      <c r="D124" s="115"/>
      <c r="E124" s="110" t="s">
        <v>417</v>
      </c>
      <c r="F124" s="82" t="s">
        <v>418</v>
      </c>
      <c r="G124" s="101">
        <v>1023554</v>
      </c>
    </row>
    <row r="125" spans="2:7" ht="12.75" customHeight="1">
      <c r="C125" s="90"/>
      <c r="D125" s="114"/>
      <c r="E125" s="110" t="s">
        <v>419</v>
      </c>
      <c r="F125" s="82" t="s">
        <v>420</v>
      </c>
      <c r="G125" s="101"/>
    </row>
    <row r="126" spans="2:7" ht="12.75" customHeight="1">
      <c r="C126" s="102"/>
      <c r="D126" s="103"/>
      <c r="E126" s="110" t="s">
        <v>421</v>
      </c>
      <c r="F126" s="82" t="s">
        <v>422</v>
      </c>
      <c r="G126" s="101">
        <v>241706822</v>
      </c>
    </row>
    <row r="127" spans="2:7" ht="15" customHeight="1" thickBot="1">
      <c r="C127" s="102"/>
      <c r="D127" s="103"/>
      <c r="E127" s="110" t="s">
        <v>423</v>
      </c>
      <c r="F127" s="116" t="s">
        <v>424</v>
      </c>
      <c r="G127" s="105">
        <f>+[19]E.C.P!F70</f>
        <v>277398125</v>
      </c>
    </row>
    <row r="128" spans="2:7" ht="16.5" customHeight="1">
      <c r="C128" s="102"/>
      <c r="D128" s="103"/>
      <c r="E128" s="110"/>
      <c r="F128" s="117" t="s">
        <v>425</v>
      </c>
      <c r="G128" s="107"/>
    </row>
    <row r="129" spans="3:7" ht="12.75" customHeight="1">
      <c r="C129" s="289"/>
      <c r="D129" s="289"/>
      <c r="E129" s="110" t="s">
        <v>426</v>
      </c>
      <c r="F129" s="82" t="s">
        <v>427</v>
      </c>
      <c r="G129" s="58">
        <v>7790487</v>
      </c>
    </row>
    <row r="130" spans="3:7" ht="12.75" customHeight="1">
      <c r="C130" s="289"/>
      <c r="D130" s="289"/>
      <c r="E130" s="110" t="s">
        <v>428</v>
      </c>
      <c r="F130" s="82" t="s">
        <v>429</v>
      </c>
      <c r="G130" s="94">
        <v>-29203353</v>
      </c>
    </row>
    <row r="131" spans="3:7" ht="17.25" customHeight="1" thickBot="1">
      <c r="C131" s="102"/>
      <c r="D131" s="103"/>
      <c r="E131" s="110" t="s">
        <v>430</v>
      </c>
      <c r="F131" s="116" t="s">
        <v>431</v>
      </c>
      <c r="G131" s="105">
        <f>SUM(G129:G130)</f>
        <v>-21412866</v>
      </c>
    </row>
    <row r="132" spans="3:7" ht="15" customHeight="1" thickBot="1">
      <c r="C132" s="102"/>
      <c r="D132" s="103"/>
      <c r="E132" s="110" t="s">
        <v>432</v>
      </c>
      <c r="F132" s="88" t="s">
        <v>433</v>
      </c>
      <c r="G132" s="118">
        <f>+G113+G120+G127+G131</f>
        <v>1226311545</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1745391742.2</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0:D121"/>
    <mergeCell ref="C129:D130"/>
    <mergeCell ref="C133:D134"/>
    <mergeCell ref="C1:E1"/>
    <mergeCell ref="C2:E2"/>
    <mergeCell ref="C3:E3"/>
    <mergeCell ref="C4:D4"/>
  </mergeCells>
  <conditionalFormatting sqref="D68:D69 D74:D77 D79:D80 D88:D102 D104:D108 G23 G29 D8:D11 D13:D18 D20:D32 D34:D55 D57:D63 G8:G21 D71:D72 D82:D86 G31:G134">
    <cfRule type="cellIs" dxfId="101" priority="115" stopIfTrue="1" operator="between">
      <formula>-0.1</formula>
      <formula>-50</formula>
    </cfRule>
    <cfRule type="cellIs" dxfId="100" priority="116" stopIfTrue="1" operator="between">
      <formula>0.1</formula>
      <formula>50</formula>
    </cfRule>
  </conditionalFormatting>
  <conditionalFormatting sqref="G24:G28">
    <cfRule type="cellIs" dxfId="99" priority="113" stopIfTrue="1" operator="between">
      <formula>-0.1</formula>
      <formula>-50</formula>
    </cfRule>
    <cfRule type="cellIs" dxfId="98" priority="114" stopIfTrue="1" operator="between">
      <formula>0.1</formula>
      <formula>50</formula>
    </cfRule>
  </conditionalFormatting>
  <conditionalFormatting sqref="D70">
    <cfRule type="cellIs" dxfId="97" priority="21" stopIfTrue="1" operator="between">
      <formula>-0.1</formula>
      <formula>-50</formula>
    </cfRule>
    <cfRule type="cellIs" dxfId="96" priority="22" stopIfTrue="1" operator="between">
      <formula>0.1</formula>
      <formula>50</formula>
    </cfRule>
  </conditionalFormatting>
  <conditionalFormatting sqref="D81">
    <cfRule type="cellIs" dxfId="95" priority="19" stopIfTrue="1" operator="between">
      <formula>-0.1</formula>
      <formula>-50</formula>
    </cfRule>
    <cfRule type="cellIs" dxfId="94" priority="20"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69" fitToHeight="0" orientation="portrait" r:id="rId1"/>
  <headerFooter alignWithMargins="0"/>
  <rowBreaks count="1" manualBreakCount="1">
    <brk id="65" min="2" max="8" man="1"/>
  </rowBreaks>
  <ignoredErrors>
    <ignoredError sqref="E9:E1048576" numberStoredAsText="1"/>
    <ignoredError sqref="G16:G18 D43 G54"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workbookViewId="0">
      <selection activeCell="H11" sqref="H11"/>
    </sheetView>
  </sheetViews>
  <sheetFormatPr baseColWidth="10" defaultColWidth="0" defaultRowHeight="15.75" zeroHeight="1"/>
  <cols>
    <col min="1" max="1" width="4.7109375" style="20" customWidth="1"/>
    <col min="2" max="2" width="12" style="21" hidden="1" customWidth="1"/>
    <col min="3" max="3" width="48.42578125" style="24" customWidth="1"/>
    <col min="4" max="4" width="24.140625" style="22" customWidth="1"/>
    <col min="5" max="5" width="4.42578125" style="25" customWidth="1"/>
    <col min="6" max="6" width="43.7109375" style="22" customWidth="1"/>
    <col min="7" max="7" width="25" style="22" customWidth="1"/>
    <col min="8" max="8" width="3.85546875" style="22" customWidth="1"/>
    <col min="9" max="9" width="9.28515625" style="22" hidden="1" customWidth="1"/>
    <col min="10" max="10" width="1.5703125" style="22" hidden="1" customWidth="1"/>
    <col min="11" max="13" width="0.7109375" style="22" hidden="1" customWidth="1"/>
    <col min="14" max="16384" width="0" style="22" hidden="1"/>
  </cols>
  <sheetData>
    <row r="1" spans="1:7" s="16" customFormat="1" ht="15" customHeight="1">
      <c r="A1" s="14"/>
      <c r="B1" s="15" t="s">
        <v>0</v>
      </c>
      <c r="C1" s="294" t="s">
        <v>1</v>
      </c>
      <c r="D1" s="294"/>
      <c r="E1" s="294"/>
      <c r="F1" s="55" t="s">
        <v>441</v>
      </c>
      <c r="G1" s="56"/>
    </row>
    <row r="2" spans="1:7" s="16" customFormat="1" ht="15" customHeight="1">
      <c r="A2" s="14"/>
      <c r="B2" s="15"/>
      <c r="C2" s="294" t="s">
        <v>2</v>
      </c>
      <c r="D2" s="294"/>
      <c r="E2" s="294"/>
      <c r="F2" s="55" t="s">
        <v>442</v>
      </c>
      <c r="G2" s="56"/>
    </row>
    <row r="3" spans="1:7" s="16" customFormat="1" ht="15" customHeight="1">
      <c r="A3" s="14"/>
      <c r="B3" s="15"/>
      <c r="C3" s="294" t="s">
        <v>3</v>
      </c>
      <c r="D3" s="294"/>
      <c r="E3" s="294"/>
      <c r="F3" s="57">
        <v>44469</v>
      </c>
      <c r="G3" s="56"/>
    </row>
    <row r="4" spans="1:7" s="19" customFormat="1" ht="15" customHeight="1" thickBot="1">
      <c r="A4" s="17"/>
      <c r="B4" s="18"/>
      <c r="C4" s="301"/>
      <c r="D4" s="301"/>
      <c r="E4" s="15"/>
      <c r="F4" s="17"/>
      <c r="G4" s="17"/>
    </row>
    <row r="5" spans="1:7" ht="16.5" thickBot="1">
      <c r="C5" s="62" t="s">
        <v>4</v>
      </c>
      <c r="D5" s="63" t="s">
        <v>5</v>
      </c>
      <c r="E5" s="64"/>
      <c r="F5" s="65" t="s">
        <v>6</v>
      </c>
      <c r="G5" s="63" t="s">
        <v>5</v>
      </c>
    </row>
    <row r="6" spans="1:7" ht="16.5" thickBot="1">
      <c r="C6" s="66" t="s">
        <v>7</v>
      </c>
      <c r="D6" s="67">
        <v>2021</v>
      </c>
      <c r="E6" s="180"/>
      <c r="F6" s="66" t="s">
        <v>8</v>
      </c>
      <c r="G6" s="67">
        <f>+D6</f>
        <v>2021</v>
      </c>
    </row>
    <row r="7" spans="1:7">
      <c r="C7" s="181" t="s">
        <v>9</v>
      </c>
      <c r="D7" s="182"/>
      <c r="E7" s="180"/>
      <c r="F7" s="183" t="s">
        <v>10</v>
      </c>
      <c r="G7" s="184"/>
    </row>
    <row r="8" spans="1:7">
      <c r="B8" s="21" t="s">
        <v>11</v>
      </c>
      <c r="C8" s="73" t="s">
        <v>12</v>
      </c>
      <c r="D8" s="58">
        <v>192000</v>
      </c>
      <c r="E8" s="185" t="s">
        <v>13</v>
      </c>
      <c r="F8" s="73" t="s">
        <v>14</v>
      </c>
      <c r="G8" s="186">
        <v>22100954.5</v>
      </c>
    </row>
    <row r="9" spans="1:7">
      <c r="B9" s="21" t="s">
        <v>15</v>
      </c>
      <c r="C9" s="73" t="s">
        <v>16</v>
      </c>
      <c r="D9" s="58">
        <v>0</v>
      </c>
      <c r="E9" s="185" t="s">
        <v>17</v>
      </c>
      <c r="F9" s="73" t="s">
        <v>18</v>
      </c>
      <c r="G9" s="186">
        <v>9339637.6400000006</v>
      </c>
    </row>
    <row r="10" spans="1:7">
      <c r="B10" s="21" t="s">
        <v>19</v>
      </c>
      <c r="C10" s="73" t="s">
        <v>20</v>
      </c>
      <c r="D10" s="187">
        <v>30147937.270600002</v>
      </c>
      <c r="E10" s="185" t="s">
        <v>21</v>
      </c>
      <c r="F10" s="73" t="s">
        <v>22</v>
      </c>
      <c r="G10" s="58">
        <v>0</v>
      </c>
    </row>
    <row r="11" spans="1:7" ht="16.5" thickBot="1">
      <c r="B11" s="21" t="s">
        <v>23</v>
      </c>
      <c r="C11" s="77" t="s">
        <v>24</v>
      </c>
      <c r="D11" s="78">
        <f>SUM(D8:D10)</f>
        <v>30339937.270600002</v>
      </c>
      <c r="E11" s="185" t="s">
        <v>25</v>
      </c>
      <c r="F11" s="73" t="s">
        <v>26</v>
      </c>
      <c r="G11" s="186">
        <v>241613</v>
      </c>
    </row>
    <row r="12" spans="1:7">
      <c r="C12" s="69" t="s">
        <v>27</v>
      </c>
      <c r="D12" s="70"/>
      <c r="E12" s="185" t="s">
        <v>28</v>
      </c>
      <c r="F12" s="73" t="s">
        <v>29</v>
      </c>
      <c r="G12" s="58">
        <v>0</v>
      </c>
    </row>
    <row r="13" spans="1:7">
      <c r="B13" s="21" t="s">
        <v>30</v>
      </c>
      <c r="C13" s="73" t="s">
        <v>31</v>
      </c>
      <c r="D13" s="188">
        <v>3309844.0001036003</v>
      </c>
      <c r="E13" s="185" t="s">
        <v>32</v>
      </c>
      <c r="F13" s="73" t="s">
        <v>33</v>
      </c>
      <c r="G13" s="186">
        <v>1457697</v>
      </c>
    </row>
    <row r="14" spans="1:7">
      <c r="B14" s="21" t="s">
        <v>34</v>
      </c>
      <c r="C14" s="80" t="s">
        <v>35</v>
      </c>
      <c r="D14" s="58">
        <v>0</v>
      </c>
      <c r="E14" s="185" t="s">
        <v>36</v>
      </c>
      <c r="F14" s="73" t="s">
        <v>37</v>
      </c>
      <c r="G14" s="58">
        <v>67396.5</v>
      </c>
    </row>
    <row r="15" spans="1:7">
      <c r="B15" s="21" t="s">
        <v>38</v>
      </c>
      <c r="C15" s="73" t="s">
        <v>39</v>
      </c>
      <c r="D15" s="58">
        <v>0</v>
      </c>
      <c r="E15" s="185" t="s">
        <v>40</v>
      </c>
      <c r="F15" s="73" t="s">
        <v>41</v>
      </c>
      <c r="G15" s="58">
        <v>0</v>
      </c>
    </row>
    <row r="16" spans="1:7">
      <c r="B16" s="21" t="s">
        <v>42</v>
      </c>
      <c r="C16" s="80" t="s">
        <v>43</v>
      </c>
      <c r="D16" s="58">
        <v>0</v>
      </c>
      <c r="E16" s="185" t="s">
        <v>44</v>
      </c>
      <c r="F16" s="73" t="s">
        <v>45</v>
      </c>
      <c r="G16" s="58">
        <v>2992698</v>
      </c>
    </row>
    <row r="17" spans="2:7">
      <c r="B17" s="21" t="s">
        <v>46</v>
      </c>
      <c r="C17" s="80" t="s">
        <v>47</v>
      </c>
      <c r="D17" s="58">
        <v>0</v>
      </c>
      <c r="E17" s="185" t="s">
        <v>48</v>
      </c>
      <c r="F17" s="73" t="s">
        <v>49</v>
      </c>
      <c r="G17" s="58">
        <v>11971012</v>
      </c>
    </row>
    <row r="18" spans="2:7" ht="16.5" thickBot="1">
      <c r="B18" s="21" t="s">
        <v>50</v>
      </c>
      <c r="C18" s="77" t="s">
        <v>51</v>
      </c>
      <c r="D18" s="78">
        <f>SUM(D13:D17)</f>
        <v>3309844.0001036003</v>
      </c>
      <c r="E18" s="185" t="s">
        <v>52</v>
      </c>
      <c r="F18" s="73" t="s">
        <v>53</v>
      </c>
      <c r="G18" s="58">
        <v>0</v>
      </c>
    </row>
    <row r="19" spans="2:7">
      <c r="C19" s="69" t="s">
        <v>54</v>
      </c>
      <c r="D19" s="70"/>
      <c r="E19" s="180" t="s">
        <v>55</v>
      </c>
      <c r="F19" s="73" t="s">
        <v>56</v>
      </c>
      <c r="G19" s="58">
        <v>1377701</v>
      </c>
    </row>
    <row r="20" spans="2:7">
      <c r="B20" s="21" t="s">
        <v>57</v>
      </c>
      <c r="C20" s="73" t="s">
        <v>58</v>
      </c>
      <c r="D20" s="58">
        <v>817486</v>
      </c>
      <c r="E20" s="185" t="s">
        <v>59</v>
      </c>
      <c r="F20" s="73" t="s">
        <v>60</v>
      </c>
      <c r="G20" s="58">
        <v>0</v>
      </c>
    </row>
    <row r="21" spans="2:7" ht="16.5" thickBot="1">
      <c r="B21" s="21" t="s">
        <v>61</v>
      </c>
      <c r="C21" s="73" t="s">
        <v>62</v>
      </c>
      <c r="D21" s="186">
        <v>3184836</v>
      </c>
      <c r="E21" s="185" t="s">
        <v>63</v>
      </c>
      <c r="F21" s="77" t="s">
        <v>64</v>
      </c>
      <c r="G21" s="81">
        <f>SUM(G8:G20)</f>
        <v>49548709.640000001</v>
      </c>
    </row>
    <row r="22" spans="2:7">
      <c r="B22" s="21" t="s">
        <v>65</v>
      </c>
      <c r="C22" s="73" t="s">
        <v>66</v>
      </c>
      <c r="D22" s="58">
        <v>0</v>
      </c>
      <c r="E22" s="185"/>
      <c r="F22" s="71" t="s">
        <v>67</v>
      </c>
      <c r="G22" s="72"/>
    </row>
    <row r="23" spans="2:7">
      <c r="B23" s="21" t="s">
        <v>68</v>
      </c>
      <c r="C23" s="73" t="s">
        <v>69</v>
      </c>
      <c r="D23" s="58">
        <v>0</v>
      </c>
      <c r="E23" s="185" t="s">
        <v>70</v>
      </c>
      <c r="F23" s="82" t="s">
        <v>71</v>
      </c>
      <c r="G23" s="186">
        <v>0</v>
      </c>
    </row>
    <row r="24" spans="2:7">
      <c r="B24" s="21" t="s">
        <v>72</v>
      </c>
      <c r="C24" s="73" t="s">
        <v>73</v>
      </c>
      <c r="D24" s="58">
        <v>0</v>
      </c>
      <c r="E24" s="185" t="s">
        <v>74</v>
      </c>
      <c r="F24" s="83" t="s">
        <v>60</v>
      </c>
      <c r="G24" s="58">
        <v>0</v>
      </c>
    </row>
    <row r="25" spans="2:7">
      <c r="B25" s="21" t="s">
        <v>75</v>
      </c>
      <c r="C25" s="73" t="s">
        <v>76</v>
      </c>
      <c r="D25" s="58">
        <v>28137544</v>
      </c>
      <c r="E25" s="185" t="s">
        <v>77</v>
      </c>
      <c r="F25" s="82" t="s">
        <v>78</v>
      </c>
      <c r="G25" s="58">
        <v>0</v>
      </c>
    </row>
    <row r="26" spans="2:7">
      <c r="B26" s="21" t="s">
        <v>79</v>
      </c>
      <c r="C26" s="73" t="s">
        <v>80</v>
      </c>
      <c r="D26" s="186">
        <v>924966</v>
      </c>
      <c r="E26" s="185" t="s">
        <v>81</v>
      </c>
      <c r="F26" s="83" t="s">
        <v>82</v>
      </c>
      <c r="G26" s="58">
        <v>0</v>
      </c>
    </row>
    <row r="27" spans="2:7">
      <c r="B27" s="21" t="s">
        <v>83</v>
      </c>
      <c r="C27" s="73" t="s">
        <v>84</v>
      </c>
      <c r="D27" s="186">
        <v>9215806.1199999992</v>
      </c>
      <c r="E27" s="185" t="s">
        <v>85</v>
      </c>
      <c r="F27" s="82" t="s">
        <v>86</v>
      </c>
      <c r="G27" s="58">
        <v>2019898</v>
      </c>
    </row>
    <row r="28" spans="2:7">
      <c r="B28" s="21" t="s">
        <v>87</v>
      </c>
      <c r="C28" s="73" t="s">
        <v>88</v>
      </c>
      <c r="D28" s="186">
        <v>250688</v>
      </c>
      <c r="E28" s="185" t="s">
        <v>89</v>
      </c>
      <c r="F28" s="82" t="s">
        <v>90</v>
      </c>
      <c r="G28" s="58">
        <v>0</v>
      </c>
    </row>
    <row r="29" spans="2:7" ht="16.5" thickBot="1">
      <c r="B29" s="21" t="s">
        <v>91</v>
      </c>
      <c r="C29" s="73" t="s">
        <v>92</v>
      </c>
      <c r="D29" s="58">
        <v>108180</v>
      </c>
      <c r="E29" s="185" t="s">
        <v>93</v>
      </c>
      <c r="F29" s="77" t="s">
        <v>94</v>
      </c>
      <c r="G29" s="78">
        <f>SUM(G23:G28)</f>
        <v>2019898</v>
      </c>
    </row>
    <row r="30" spans="2:7">
      <c r="B30" s="21" t="s">
        <v>95</v>
      </c>
      <c r="C30" s="73" t="s">
        <v>96</v>
      </c>
      <c r="D30" s="58">
        <v>123634</v>
      </c>
      <c r="E30" s="185"/>
      <c r="F30" s="71" t="s">
        <v>97</v>
      </c>
      <c r="G30" s="72"/>
    </row>
    <row r="31" spans="2:7">
      <c r="B31" s="21" t="s">
        <v>98</v>
      </c>
      <c r="C31" s="80" t="s">
        <v>99</v>
      </c>
      <c r="D31" s="58">
        <v>-268258</v>
      </c>
      <c r="E31" s="185" t="s">
        <v>100</v>
      </c>
      <c r="F31" s="82" t="s">
        <v>101</v>
      </c>
      <c r="G31" s="186">
        <v>24170960</v>
      </c>
    </row>
    <row r="32" spans="2:7" ht="16.5" thickBot="1">
      <c r="B32" s="21" t="s">
        <v>102</v>
      </c>
      <c r="C32" s="77" t="s">
        <v>103</v>
      </c>
      <c r="D32" s="84">
        <f>SUM(D20:D31)</f>
        <v>42494882.119999997</v>
      </c>
      <c r="E32" s="185" t="s">
        <v>104</v>
      </c>
      <c r="F32" s="82" t="s">
        <v>105</v>
      </c>
      <c r="G32" s="58">
        <v>100333994</v>
      </c>
    </row>
    <row r="33" spans="2:7">
      <c r="C33" s="69" t="s">
        <v>106</v>
      </c>
      <c r="D33" s="70"/>
      <c r="E33" s="185" t="s">
        <v>107</v>
      </c>
      <c r="F33" s="82" t="s">
        <v>108</v>
      </c>
      <c r="G33" s="186">
        <v>0</v>
      </c>
    </row>
    <row r="34" spans="2:7">
      <c r="B34" s="21" t="s">
        <v>109</v>
      </c>
      <c r="C34" s="73" t="s">
        <v>110</v>
      </c>
      <c r="D34" s="58">
        <v>0</v>
      </c>
      <c r="E34" s="185" t="s">
        <v>111</v>
      </c>
      <c r="F34" s="82" t="s">
        <v>112</v>
      </c>
      <c r="G34" s="58">
        <v>0</v>
      </c>
    </row>
    <row r="35" spans="2:7">
      <c r="B35" s="21" t="s">
        <v>113</v>
      </c>
      <c r="C35" s="73" t="s">
        <v>114</v>
      </c>
      <c r="D35" s="58">
        <v>0</v>
      </c>
      <c r="E35" s="180" t="s">
        <v>115</v>
      </c>
      <c r="F35" s="82" t="s">
        <v>116</v>
      </c>
      <c r="G35" s="58">
        <v>14368858</v>
      </c>
    </row>
    <row r="36" spans="2:7">
      <c r="B36" s="21" t="s">
        <v>117</v>
      </c>
      <c r="C36" s="73" t="s">
        <v>118</v>
      </c>
      <c r="D36" s="58">
        <v>0</v>
      </c>
      <c r="E36" s="185" t="s">
        <v>119</v>
      </c>
      <c r="F36" s="82" t="s">
        <v>120</v>
      </c>
      <c r="G36" s="58">
        <v>0</v>
      </c>
    </row>
    <row r="37" spans="2:7">
      <c r="B37" s="21" t="s">
        <v>121</v>
      </c>
      <c r="C37" s="73" t="s">
        <v>122</v>
      </c>
      <c r="D37" s="58">
        <v>0</v>
      </c>
      <c r="E37" s="189" t="s">
        <v>123</v>
      </c>
      <c r="F37" s="82" t="s">
        <v>124</v>
      </c>
      <c r="G37" s="58">
        <v>0</v>
      </c>
    </row>
    <row r="38" spans="2:7">
      <c r="B38" s="21" t="s">
        <v>125</v>
      </c>
      <c r="C38" s="73" t="s">
        <v>126</v>
      </c>
      <c r="D38" s="58">
        <v>0</v>
      </c>
      <c r="E38" s="189" t="s">
        <v>127</v>
      </c>
      <c r="F38" s="82" t="s">
        <v>128</v>
      </c>
      <c r="G38" s="58">
        <v>0</v>
      </c>
    </row>
    <row r="39" spans="2:7">
      <c r="B39" s="21" t="s">
        <v>129</v>
      </c>
      <c r="C39" s="73" t="s">
        <v>130</v>
      </c>
      <c r="D39" s="58">
        <v>0</v>
      </c>
      <c r="E39" s="180" t="s">
        <v>131</v>
      </c>
      <c r="F39" s="82" t="s">
        <v>132</v>
      </c>
      <c r="G39" s="58">
        <v>0</v>
      </c>
    </row>
    <row r="40" spans="2:7">
      <c r="B40" s="21" t="s">
        <v>133</v>
      </c>
      <c r="C40" s="73" t="s">
        <v>134</v>
      </c>
      <c r="D40" s="58">
        <v>0</v>
      </c>
      <c r="E40" s="180" t="s">
        <v>135</v>
      </c>
      <c r="F40" s="82" t="s">
        <v>136</v>
      </c>
      <c r="G40" s="58">
        <v>0</v>
      </c>
    </row>
    <row r="41" spans="2:7">
      <c r="B41" s="21" t="s">
        <v>137</v>
      </c>
      <c r="C41" s="73" t="s">
        <v>138</v>
      </c>
      <c r="D41" s="58">
        <v>0</v>
      </c>
      <c r="E41" s="189" t="s">
        <v>139</v>
      </c>
      <c r="F41" s="82" t="s">
        <v>140</v>
      </c>
      <c r="G41" s="58">
        <v>0</v>
      </c>
    </row>
    <row r="42" spans="2:7">
      <c r="B42" s="21" t="s">
        <v>141</v>
      </c>
      <c r="C42" s="73" t="s">
        <v>142</v>
      </c>
      <c r="D42" s="58">
        <v>0</v>
      </c>
      <c r="E42" s="189" t="s">
        <v>143</v>
      </c>
      <c r="F42" s="82" t="s">
        <v>144</v>
      </c>
      <c r="G42" s="58">
        <v>0</v>
      </c>
    </row>
    <row r="43" spans="2:7">
      <c r="B43" s="21" t="s">
        <v>145</v>
      </c>
      <c r="C43" s="73" t="s">
        <v>146</v>
      </c>
      <c r="D43" s="58">
        <v>0</v>
      </c>
      <c r="E43" s="185" t="s">
        <v>147</v>
      </c>
      <c r="F43" s="82" t="s">
        <v>148</v>
      </c>
      <c r="G43" s="58">
        <v>2880300</v>
      </c>
    </row>
    <row r="44" spans="2:7">
      <c r="B44" s="21" t="s">
        <v>149</v>
      </c>
      <c r="C44" s="73" t="s">
        <v>150</v>
      </c>
      <c r="D44" s="58">
        <v>0</v>
      </c>
      <c r="E44" s="185" t="s">
        <v>151</v>
      </c>
      <c r="F44" s="82" t="s">
        <v>152</v>
      </c>
      <c r="G44" s="58">
        <v>0</v>
      </c>
    </row>
    <row r="45" spans="2:7">
      <c r="B45" s="21" t="s">
        <v>153</v>
      </c>
      <c r="C45" s="73" t="s">
        <v>154</v>
      </c>
      <c r="D45" s="186">
        <v>0</v>
      </c>
      <c r="E45" s="185" t="s">
        <v>155</v>
      </c>
      <c r="F45" s="82" t="s">
        <v>156</v>
      </c>
      <c r="G45" s="58">
        <v>5284988</v>
      </c>
    </row>
    <row r="46" spans="2:7">
      <c r="B46" s="21" t="s">
        <v>157</v>
      </c>
      <c r="C46" s="73" t="s">
        <v>158</v>
      </c>
      <c r="D46" s="186">
        <v>0</v>
      </c>
      <c r="E46" s="185" t="s">
        <v>159</v>
      </c>
      <c r="F46" s="82" t="s">
        <v>160</v>
      </c>
      <c r="G46" s="58">
        <v>732568</v>
      </c>
    </row>
    <row r="47" spans="2:7">
      <c r="B47" s="21" t="s">
        <v>161</v>
      </c>
      <c r="C47" s="73" t="s">
        <v>162</v>
      </c>
      <c r="D47" s="186">
        <v>0</v>
      </c>
      <c r="E47" s="185" t="s">
        <v>163</v>
      </c>
      <c r="F47" s="82" t="s">
        <v>164</v>
      </c>
      <c r="G47" s="58">
        <v>4373178</v>
      </c>
    </row>
    <row r="48" spans="2:7">
      <c r="B48" s="21" t="s">
        <v>165</v>
      </c>
      <c r="C48" s="73" t="s">
        <v>166</v>
      </c>
      <c r="D48" s="58">
        <v>1937378</v>
      </c>
      <c r="E48" s="185" t="s">
        <v>167</v>
      </c>
      <c r="F48" s="82" t="s">
        <v>168</v>
      </c>
      <c r="G48" s="58">
        <v>0</v>
      </c>
    </row>
    <row r="49" spans="2:7">
      <c r="B49" s="21" t="s">
        <v>169</v>
      </c>
      <c r="C49" s="73" t="s">
        <v>170</v>
      </c>
      <c r="D49" s="58">
        <v>0</v>
      </c>
      <c r="E49" s="185" t="s">
        <v>171</v>
      </c>
      <c r="F49" s="82" t="s">
        <v>172</v>
      </c>
      <c r="G49" s="58">
        <v>0</v>
      </c>
    </row>
    <row r="50" spans="2:7">
      <c r="B50" s="21" t="s">
        <v>173</v>
      </c>
      <c r="C50" s="73" t="s">
        <v>106</v>
      </c>
      <c r="D50" s="58">
        <v>282158</v>
      </c>
      <c r="E50" s="185" t="s">
        <v>174</v>
      </c>
      <c r="F50" s="82" t="s">
        <v>175</v>
      </c>
      <c r="G50" s="58">
        <v>0</v>
      </c>
    </row>
    <row r="51" spans="2:7">
      <c r="B51" s="21" t="s">
        <v>176</v>
      </c>
      <c r="C51" s="80" t="s">
        <v>177</v>
      </c>
      <c r="D51" s="58">
        <v>0</v>
      </c>
      <c r="E51" s="185" t="s">
        <v>178</v>
      </c>
      <c r="F51" s="82" t="s">
        <v>179</v>
      </c>
      <c r="G51" s="58">
        <v>0</v>
      </c>
    </row>
    <row r="52" spans="2:7">
      <c r="B52" s="21" t="s">
        <v>180</v>
      </c>
      <c r="C52" s="80" t="s">
        <v>43</v>
      </c>
      <c r="D52" s="58">
        <v>0</v>
      </c>
      <c r="E52" s="185" t="s">
        <v>181</v>
      </c>
      <c r="F52" s="82" t="s">
        <v>182</v>
      </c>
      <c r="G52" s="58">
        <v>0</v>
      </c>
    </row>
    <row r="53" spans="2:7">
      <c r="B53" s="21" t="s">
        <v>183</v>
      </c>
      <c r="C53" s="80" t="s">
        <v>184</v>
      </c>
      <c r="D53" s="58">
        <v>0</v>
      </c>
      <c r="E53" s="185" t="s">
        <v>185</v>
      </c>
      <c r="F53" s="82" t="s">
        <v>186</v>
      </c>
      <c r="G53" s="58">
        <v>0</v>
      </c>
    </row>
    <row r="54" spans="2:7">
      <c r="B54" s="21" t="s">
        <v>187</v>
      </c>
      <c r="C54" s="80" t="s">
        <v>188</v>
      </c>
      <c r="D54" s="58">
        <v>0</v>
      </c>
      <c r="E54" s="185" t="s">
        <v>189</v>
      </c>
      <c r="F54" s="82" t="s">
        <v>190</v>
      </c>
      <c r="G54" s="58">
        <v>2131826</v>
      </c>
    </row>
    <row r="55" spans="2:7" ht="16.5" thickBot="1">
      <c r="B55" s="21" t="s">
        <v>191</v>
      </c>
      <c r="C55" s="77" t="s">
        <v>192</v>
      </c>
      <c r="D55" s="84">
        <f>SUM(D34:D54)</f>
        <v>2219536</v>
      </c>
      <c r="E55" s="185" t="s">
        <v>193</v>
      </c>
      <c r="F55" s="82" t="s">
        <v>194</v>
      </c>
      <c r="G55" s="58">
        <v>-947315</v>
      </c>
    </row>
    <row r="56" spans="2:7" ht="16.5" thickBot="1">
      <c r="C56" s="69" t="s">
        <v>195</v>
      </c>
      <c r="D56" s="70"/>
      <c r="E56" s="185" t="s">
        <v>196</v>
      </c>
      <c r="F56" s="77" t="s">
        <v>197</v>
      </c>
      <c r="G56" s="84">
        <f>SUM(G31:G55)</f>
        <v>153329357</v>
      </c>
    </row>
    <row r="57" spans="2:7">
      <c r="B57" s="21" t="s">
        <v>198</v>
      </c>
      <c r="C57" s="73" t="s">
        <v>199</v>
      </c>
      <c r="D57" s="58">
        <v>12147314</v>
      </c>
      <c r="E57" s="185"/>
      <c r="F57" s="71" t="s">
        <v>200</v>
      </c>
      <c r="G57" s="72"/>
    </row>
    <row r="58" spans="2:7">
      <c r="B58" s="21" t="s">
        <v>201</v>
      </c>
      <c r="C58" s="73" t="s">
        <v>202</v>
      </c>
      <c r="D58" s="58">
        <v>1430071</v>
      </c>
      <c r="E58" s="185" t="s">
        <v>203</v>
      </c>
      <c r="F58" s="73" t="s">
        <v>204</v>
      </c>
      <c r="G58" s="58">
        <v>0</v>
      </c>
    </row>
    <row r="59" spans="2:7">
      <c r="B59" s="21" t="s">
        <v>205</v>
      </c>
      <c r="C59" s="73" t="s">
        <v>206</v>
      </c>
      <c r="D59" s="58">
        <v>13208598</v>
      </c>
      <c r="E59" s="185" t="s">
        <v>207</v>
      </c>
      <c r="F59" s="73" t="s">
        <v>208</v>
      </c>
      <c r="G59" s="58">
        <v>0</v>
      </c>
    </row>
    <row r="60" spans="2:7">
      <c r="B60" s="21" t="s">
        <v>209</v>
      </c>
      <c r="C60" s="73" t="s">
        <v>210</v>
      </c>
      <c r="D60" s="58">
        <v>0</v>
      </c>
      <c r="E60" s="185" t="s">
        <v>211</v>
      </c>
      <c r="F60" s="73" t="s">
        <v>212</v>
      </c>
      <c r="G60" s="58">
        <v>0</v>
      </c>
    </row>
    <row r="61" spans="2:7">
      <c r="B61" s="21" t="s">
        <v>213</v>
      </c>
      <c r="C61" s="73" t="s">
        <v>214</v>
      </c>
      <c r="D61" s="58">
        <v>0</v>
      </c>
      <c r="E61" s="185" t="s">
        <v>215</v>
      </c>
      <c r="F61" s="73" t="s">
        <v>216</v>
      </c>
      <c r="G61" s="58">
        <v>0</v>
      </c>
    </row>
    <row r="62" spans="2:7">
      <c r="B62" s="21" t="s">
        <v>217</v>
      </c>
      <c r="C62" s="80" t="s">
        <v>218</v>
      </c>
      <c r="D62" s="58">
        <v>0</v>
      </c>
      <c r="E62" s="185" t="s">
        <v>219</v>
      </c>
      <c r="F62" s="73" t="s">
        <v>220</v>
      </c>
      <c r="G62" s="58">
        <v>0</v>
      </c>
    </row>
    <row r="63" spans="2:7" ht="16.5" thickBot="1">
      <c r="B63" s="21" t="s">
        <v>221</v>
      </c>
      <c r="C63" s="190" t="s">
        <v>222</v>
      </c>
      <c r="D63" s="191">
        <f>SUM(D57:D62)</f>
        <v>26785983</v>
      </c>
      <c r="E63" s="185" t="s">
        <v>223</v>
      </c>
      <c r="F63" s="190" t="s">
        <v>224</v>
      </c>
      <c r="G63" s="192">
        <f>SUM(G58:G62)</f>
        <v>0</v>
      </c>
    </row>
    <row r="64" spans="2:7" ht="16.5" thickBot="1">
      <c r="B64" s="21" t="s">
        <v>225</v>
      </c>
      <c r="C64" s="88" t="s">
        <v>226</v>
      </c>
      <c r="D64" s="89">
        <f>D11+D18+D32+D55+D63</f>
        <v>105150182.39070359</v>
      </c>
      <c r="E64" s="185" t="s">
        <v>227</v>
      </c>
      <c r="F64" s="88" t="s">
        <v>228</v>
      </c>
      <c r="G64" s="89">
        <f>+G21+G29+G56+G63</f>
        <v>204897964.63999999</v>
      </c>
    </row>
    <row r="65" spans="2:7" ht="16.5" thickBot="1">
      <c r="C65" s="90"/>
      <c r="D65" s="91"/>
      <c r="E65" s="185"/>
      <c r="F65" s="90"/>
      <c r="G65" s="91"/>
    </row>
    <row r="66" spans="2:7" ht="16.5" thickBot="1">
      <c r="C66" s="88" t="s">
        <v>229</v>
      </c>
      <c r="D66" s="63">
        <f>+D6</f>
        <v>2021</v>
      </c>
      <c r="E66" s="193"/>
      <c r="F66" s="88" t="s">
        <v>230</v>
      </c>
      <c r="G66" s="63">
        <f>+D6</f>
        <v>2021</v>
      </c>
    </row>
    <row r="67" spans="2:7">
      <c r="B67" s="15"/>
      <c r="C67" s="181" t="s">
        <v>231</v>
      </c>
      <c r="D67" s="182"/>
      <c r="E67" s="193"/>
      <c r="F67" s="183" t="s">
        <v>232</v>
      </c>
      <c r="G67" s="184"/>
    </row>
    <row r="68" spans="2:7">
      <c r="B68" s="15" t="s">
        <v>233</v>
      </c>
      <c r="C68" s="73" t="s">
        <v>234</v>
      </c>
      <c r="D68" s="58">
        <v>0</v>
      </c>
      <c r="E68" s="193" t="s">
        <v>235</v>
      </c>
      <c r="F68" s="82" t="s">
        <v>236</v>
      </c>
      <c r="G68" s="186">
        <v>0</v>
      </c>
    </row>
    <row r="69" spans="2:7">
      <c r="B69" s="15" t="s">
        <v>237</v>
      </c>
      <c r="C69" s="73" t="s">
        <v>238</v>
      </c>
      <c r="D69" s="186">
        <v>0</v>
      </c>
      <c r="E69" s="193" t="s">
        <v>239</v>
      </c>
      <c r="F69" s="82" t="s">
        <v>240</v>
      </c>
      <c r="G69" s="186">
        <v>0</v>
      </c>
    </row>
    <row r="70" spans="2:7">
      <c r="B70" s="15" t="s">
        <v>241</v>
      </c>
      <c r="C70" s="73" t="s">
        <v>242</v>
      </c>
      <c r="D70" s="58">
        <v>0</v>
      </c>
      <c r="E70" s="193" t="s">
        <v>243</v>
      </c>
      <c r="F70" s="82" t="s">
        <v>244</v>
      </c>
      <c r="G70" s="58">
        <v>0</v>
      </c>
    </row>
    <row r="71" spans="2:7">
      <c r="B71" s="15" t="s">
        <v>245</v>
      </c>
      <c r="C71" s="80" t="s">
        <v>246</v>
      </c>
      <c r="D71" s="58">
        <v>0</v>
      </c>
      <c r="E71" s="193" t="s">
        <v>247</v>
      </c>
      <c r="F71" s="82" t="s">
        <v>248</v>
      </c>
      <c r="G71" s="186">
        <v>0</v>
      </c>
    </row>
    <row r="72" spans="2:7" ht="16.5" thickBot="1">
      <c r="B72" s="15" t="s">
        <v>249</v>
      </c>
      <c r="C72" s="77" t="s">
        <v>250</v>
      </c>
      <c r="D72" s="84">
        <f>SUM(D68:D71)</f>
        <v>0</v>
      </c>
      <c r="E72" s="193" t="s">
        <v>251</v>
      </c>
      <c r="F72" s="82" t="s">
        <v>252</v>
      </c>
      <c r="G72" s="58">
        <v>0</v>
      </c>
    </row>
    <row r="73" spans="2:7">
      <c r="B73" s="15"/>
      <c r="C73" s="69" t="s">
        <v>253</v>
      </c>
      <c r="D73" s="70"/>
      <c r="E73" s="193" t="s">
        <v>254</v>
      </c>
      <c r="F73" s="82" t="s">
        <v>255</v>
      </c>
      <c r="G73" s="186">
        <v>0</v>
      </c>
    </row>
    <row r="74" spans="2:7">
      <c r="B74" s="15" t="s">
        <v>256</v>
      </c>
      <c r="C74" s="73" t="s">
        <v>257</v>
      </c>
      <c r="D74" s="58">
        <v>0</v>
      </c>
      <c r="E74" s="193" t="s">
        <v>258</v>
      </c>
      <c r="F74" s="82" t="s">
        <v>259</v>
      </c>
      <c r="G74" s="58">
        <v>0</v>
      </c>
    </row>
    <row r="75" spans="2:7">
      <c r="B75" s="15" t="s">
        <v>260</v>
      </c>
      <c r="C75" s="73" t="s">
        <v>261</v>
      </c>
      <c r="D75" s="58">
        <v>0</v>
      </c>
      <c r="E75" s="193" t="s">
        <v>262</v>
      </c>
      <c r="F75" s="82" t="s">
        <v>263</v>
      </c>
      <c r="G75" s="58">
        <v>0</v>
      </c>
    </row>
    <row r="76" spans="2:7">
      <c r="B76" s="15" t="s">
        <v>264</v>
      </c>
      <c r="C76" s="80" t="s">
        <v>265</v>
      </c>
      <c r="D76" s="58">
        <v>0</v>
      </c>
      <c r="E76" s="193" t="s">
        <v>266</v>
      </c>
      <c r="F76" s="82" t="s">
        <v>267</v>
      </c>
      <c r="G76" s="58">
        <v>0</v>
      </c>
    </row>
    <row r="77" spans="2:7" ht="16.5" thickBot="1">
      <c r="B77" s="15" t="s">
        <v>268</v>
      </c>
      <c r="C77" s="77" t="s">
        <v>269</v>
      </c>
      <c r="D77" s="84">
        <f>SUM(D74:D76)</f>
        <v>0</v>
      </c>
      <c r="E77" s="193" t="s">
        <v>270</v>
      </c>
      <c r="F77" s="82" t="s">
        <v>271</v>
      </c>
      <c r="G77" s="58">
        <v>0</v>
      </c>
    </row>
    <row r="78" spans="2:7">
      <c r="B78" s="15"/>
      <c r="C78" s="69" t="s">
        <v>272</v>
      </c>
      <c r="D78" s="70"/>
      <c r="E78" s="193" t="s">
        <v>273</v>
      </c>
      <c r="F78" s="82" t="s">
        <v>274</v>
      </c>
      <c r="G78" s="58">
        <v>0</v>
      </c>
    </row>
    <row r="79" spans="2:7" ht="16.5" thickBot="1">
      <c r="B79" s="15" t="s">
        <v>275</v>
      </c>
      <c r="C79" s="73" t="s">
        <v>276</v>
      </c>
      <c r="D79" s="186">
        <v>0</v>
      </c>
      <c r="E79" s="193" t="s">
        <v>277</v>
      </c>
      <c r="F79" s="77" t="s">
        <v>278</v>
      </c>
      <c r="G79" s="84">
        <f>SUM(G68:G78)</f>
        <v>0</v>
      </c>
    </row>
    <row r="80" spans="2:7">
      <c r="B80" s="15" t="s">
        <v>279</v>
      </c>
      <c r="C80" s="73" t="s">
        <v>280</v>
      </c>
      <c r="D80" s="186">
        <v>0</v>
      </c>
      <c r="E80" s="193"/>
      <c r="F80" s="71" t="s">
        <v>281</v>
      </c>
      <c r="G80" s="72"/>
    </row>
    <row r="81" spans="2:7">
      <c r="B81" s="15" t="s">
        <v>282</v>
      </c>
      <c r="C81" s="73" t="s">
        <v>283</v>
      </c>
      <c r="D81" s="58">
        <v>0</v>
      </c>
      <c r="E81" s="193" t="s">
        <v>284</v>
      </c>
      <c r="F81" s="82" t="s">
        <v>285</v>
      </c>
      <c r="G81" s="186">
        <v>0</v>
      </c>
    </row>
    <row r="82" spans="2:7">
      <c r="B82" s="15" t="s">
        <v>286</v>
      </c>
      <c r="C82" s="80" t="s">
        <v>43</v>
      </c>
      <c r="D82" s="58">
        <v>0</v>
      </c>
      <c r="E82" s="193" t="s">
        <v>287</v>
      </c>
      <c r="F82" s="82" t="s">
        <v>274</v>
      </c>
      <c r="G82" s="58">
        <v>0</v>
      </c>
    </row>
    <row r="83" spans="2:7">
      <c r="B83" s="15" t="s">
        <v>288</v>
      </c>
      <c r="C83" s="73" t="s">
        <v>289</v>
      </c>
      <c r="D83" s="186">
        <v>85615528</v>
      </c>
      <c r="E83" s="193" t="s">
        <v>290</v>
      </c>
      <c r="F83" s="82" t="s">
        <v>291</v>
      </c>
      <c r="G83" s="58">
        <v>3007732</v>
      </c>
    </row>
    <row r="84" spans="2:7">
      <c r="B84" s="15" t="s">
        <v>292</v>
      </c>
      <c r="C84" s="73" t="s">
        <v>293</v>
      </c>
      <c r="D84" s="58">
        <v>6390000</v>
      </c>
      <c r="E84" s="193" t="s">
        <v>294</v>
      </c>
      <c r="F84" s="82" t="s">
        <v>295</v>
      </c>
      <c r="G84" s="58">
        <v>0</v>
      </c>
    </row>
    <row r="85" spans="2:7">
      <c r="B85" s="15" t="s">
        <v>296</v>
      </c>
      <c r="C85" s="80" t="s">
        <v>297</v>
      </c>
      <c r="D85" s="58">
        <v>0</v>
      </c>
      <c r="E85" s="193" t="s">
        <v>298</v>
      </c>
      <c r="F85" s="82" t="s">
        <v>299</v>
      </c>
      <c r="G85" s="93">
        <v>0</v>
      </c>
    </row>
    <row r="86" spans="2:7" ht="16.5" thickBot="1">
      <c r="B86" s="15" t="s">
        <v>300</v>
      </c>
      <c r="C86" s="77" t="s">
        <v>301</v>
      </c>
      <c r="D86" s="84">
        <f>SUM(D79:D85)</f>
        <v>92005528</v>
      </c>
      <c r="E86" s="193" t="s">
        <v>302</v>
      </c>
      <c r="F86" s="77" t="s">
        <v>303</v>
      </c>
      <c r="G86" s="84">
        <f>SUM(G81:G85)</f>
        <v>3007732</v>
      </c>
    </row>
    <row r="87" spans="2:7">
      <c r="B87" s="15"/>
      <c r="C87" s="69" t="s">
        <v>304</v>
      </c>
      <c r="D87" s="70"/>
      <c r="E87" s="193"/>
      <c r="F87" s="71" t="s">
        <v>305</v>
      </c>
      <c r="G87" s="72"/>
    </row>
    <row r="88" spans="2:7">
      <c r="B88" s="15" t="s">
        <v>306</v>
      </c>
      <c r="C88" s="73" t="s">
        <v>307</v>
      </c>
      <c r="D88" s="194">
        <v>21485252</v>
      </c>
      <c r="E88" s="193" t="s">
        <v>308</v>
      </c>
      <c r="F88" s="82" t="s">
        <v>309</v>
      </c>
      <c r="G88" s="93">
        <v>0</v>
      </c>
    </row>
    <row r="89" spans="2:7">
      <c r="B89" s="15" t="s">
        <v>310</v>
      </c>
      <c r="C89" s="73" t="s">
        <v>311</v>
      </c>
      <c r="D89" s="194">
        <v>773370005</v>
      </c>
      <c r="E89" s="193" t="s">
        <v>312</v>
      </c>
      <c r="F89" s="82" t="s">
        <v>313</v>
      </c>
      <c r="G89" s="58">
        <v>0</v>
      </c>
    </row>
    <row r="90" spans="2:7">
      <c r="B90" s="15" t="s">
        <v>314</v>
      </c>
      <c r="C90" s="80" t="s">
        <v>315</v>
      </c>
      <c r="D90" s="194">
        <v>-210257386</v>
      </c>
      <c r="E90" s="193" t="s">
        <v>316</v>
      </c>
      <c r="F90" s="82" t="s">
        <v>317</v>
      </c>
      <c r="G90" s="58">
        <v>0</v>
      </c>
    </row>
    <row r="91" spans="2:7">
      <c r="B91" s="15" t="s">
        <v>318</v>
      </c>
      <c r="C91" s="73" t="s">
        <v>319</v>
      </c>
      <c r="D91" s="194">
        <v>274126159</v>
      </c>
      <c r="E91" s="193" t="s">
        <v>320</v>
      </c>
      <c r="F91" s="82" t="s">
        <v>321</v>
      </c>
      <c r="G91" s="93">
        <v>0</v>
      </c>
    </row>
    <row r="92" spans="2:7">
      <c r="B92" s="15" t="s">
        <v>322</v>
      </c>
      <c r="C92" s="80" t="s">
        <v>323</v>
      </c>
      <c r="D92" s="194">
        <v>-260206586</v>
      </c>
      <c r="E92" s="193" t="s">
        <v>324</v>
      </c>
      <c r="F92" s="82" t="s">
        <v>325</v>
      </c>
      <c r="G92" s="186">
        <v>0</v>
      </c>
    </row>
    <row r="93" spans="2:7">
      <c r="B93" s="15" t="s">
        <v>326</v>
      </c>
      <c r="C93" s="73" t="s">
        <v>327</v>
      </c>
      <c r="D93" s="194">
        <v>38875826</v>
      </c>
      <c r="E93" s="193" t="s">
        <v>328</v>
      </c>
      <c r="F93" s="82" t="s">
        <v>329</v>
      </c>
      <c r="G93" s="186">
        <v>0</v>
      </c>
    </row>
    <row r="94" spans="2:7">
      <c r="B94" s="15" t="s">
        <v>330</v>
      </c>
      <c r="C94" s="80" t="s">
        <v>331</v>
      </c>
      <c r="D94" s="194">
        <v>-29842212</v>
      </c>
      <c r="E94" s="193" t="s">
        <v>332</v>
      </c>
      <c r="F94" s="82" t="s">
        <v>333</v>
      </c>
      <c r="G94" s="93">
        <v>0</v>
      </c>
    </row>
    <row r="95" spans="2:7">
      <c r="B95" s="15" t="s">
        <v>334</v>
      </c>
      <c r="C95" s="73" t="s">
        <v>335</v>
      </c>
      <c r="D95" s="194">
        <v>4697930</v>
      </c>
      <c r="E95" s="193" t="s">
        <v>336</v>
      </c>
      <c r="F95" s="82" t="s">
        <v>337</v>
      </c>
      <c r="G95" s="93">
        <v>1894630</v>
      </c>
    </row>
    <row r="96" spans="2:7" ht="16.5" thickBot="1">
      <c r="B96" s="15" t="s">
        <v>338</v>
      </c>
      <c r="C96" s="80" t="s">
        <v>339</v>
      </c>
      <c r="D96" s="194">
        <v>-4697930</v>
      </c>
      <c r="E96" s="193" t="s">
        <v>340</v>
      </c>
      <c r="F96" s="86" t="s">
        <v>341</v>
      </c>
      <c r="G96" s="84">
        <f>SUM(G88:G95)</f>
        <v>1894630</v>
      </c>
    </row>
    <row r="97" spans="2:7">
      <c r="B97" s="15" t="s">
        <v>342</v>
      </c>
      <c r="C97" s="73" t="s">
        <v>343</v>
      </c>
      <c r="D97" s="194">
        <v>89439007</v>
      </c>
      <c r="E97" s="193"/>
      <c r="F97" s="71" t="s">
        <v>344</v>
      </c>
      <c r="G97" s="72"/>
    </row>
    <row r="98" spans="2:7">
      <c r="B98" s="15" t="s">
        <v>345</v>
      </c>
      <c r="C98" s="80" t="s">
        <v>346</v>
      </c>
      <c r="D98" s="194">
        <v>-74538250</v>
      </c>
      <c r="E98" s="193" t="s">
        <v>347</v>
      </c>
      <c r="F98" s="82" t="s">
        <v>348</v>
      </c>
      <c r="G98" s="93">
        <v>0</v>
      </c>
    </row>
    <row r="99" spans="2:7">
      <c r="B99" s="15" t="s">
        <v>349</v>
      </c>
      <c r="C99" s="73" t="s">
        <v>350</v>
      </c>
      <c r="D99" s="194">
        <v>1039183</v>
      </c>
      <c r="E99" s="193" t="s">
        <v>351</v>
      </c>
      <c r="F99" s="82" t="s">
        <v>352</v>
      </c>
      <c r="G99" s="93">
        <v>0</v>
      </c>
    </row>
    <row r="100" spans="2:7">
      <c r="B100" s="15" t="s">
        <v>353</v>
      </c>
      <c r="C100" s="80" t="s">
        <v>354</v>
      </c>
      <c r="D100" s="194">
        <v>0</v>
      </c>
      <c r="E100" s="193" t="s">
        <v>355</v>
      </c>
      <c r="F100" s="82" t="s">
        <v>356</v>
      </c>
      <c r="G100" s="93">
        <v>9673106</v>
      </c>
    </row>
    <row r="101" spans="2:7">
      <c r="B101" s="15" t="s">
        <v>357</v>
      </c>
      <c r="C101" s="73" t="s">
        <v>358</v>
      </c>
      <c r="D101" s="194">
        <v>0</v>
      </c>
      <c r="E101" s="193" t="s">
        <v>359</v>
      </c>
      <c r="F101" s="82" t="s">
        <v>360</v>
      </c>
      <c r="G101" s="93">
        <v>0</v>
      </c>
    </row>
    <row r="102" spans="2:7" ht="16.5" thickBot="1">
      <c r="B102" s="15" t="s">
        <v>361</v>
      </c>
      <c r="C102" s="77" t="s">
        <v>362</v>
      </c>
      <c r="D102" s="95">
        <f>SUM(D88:D101)</f>
        <v>623490998</v>
      </c>
      <c r="E102" s="193" t="s">
        <v>363</v>
      </c>
      <c r="F102" s="82" t="s">
        <v>364</v>
      </c>
      <c r="G102" s="93">
        <v>0</v>
      </c>
    </row>
    <row r="103" spans="2:7">
      <c r="B103" s="15"/>
      <c r="C103" s="69" t="s">
        <v>365</v>
      </c>
      <c r="D103" s="70"/>
      <c r="E103" s="193" t="s">
        <v>366</v>
      </c>
      <c r="F103" s="82" t="s">
        <v>367</v>
      </c>
      <c r="G103" s="93">
        <v>0</v>
      </c>
    </row>
    <row r="104" spans="2:7" ht="16.5" thickBot="1">
      <c r="B104" s="15" t="s">
        <v>368</v>
      </c>
      <c r="C104" s="73" t="s">
        <v>369</v>
      </c>
      <c r="D104" s="186">
        <v>0</v>
      </c>
      <c r="E104" s="193" t="s">
        <v>370</v>
      </c>
      <c r="F104" s="86" t="s">
        <v>224</v>
      </c>
      <c r="G104" s="84">
        <f>SUM(G98:G103)</f>
        <v>9673106</v>
      </c>
    </row>
    <row r="105" spans="2:7" ht="16.5" thickBot="1">
      <c r="B105" s="15" t="s">
        <v>371</v>
      </c>
      <c r="C105" s="80" t="s">
        <v>372</v>
      </c>
      <c r="D105" s="186">
        <v>0</v>
      </c>
      <c r="E105" s="193" t="s">
        <v>373</v>
      </c>
      <c r="F105" s="88" t="s">
        <v>374</v>
      </c>
      <c r="G105" s="89">
        <f>G79+G86+G96+G104</f>
        <v>14575468</v>
      </c>
    </row>
    <row r="106" spans="2:7" ht="16.5" thickBot="1">
      <c r="B106" s="15" t="s">
        <v>375</v>
      </c>
      <c r="C106" s="73" t="s">
        <v>376</v>
      </c>
      <c r="D106" s="186">
        <v>11832714</v>
      </c>
      <c r="E106" s="193"/>
      <c r="F106" s="91"/>
      <c r="G106" s="91"/>
    </row>
    <row r="107" spans="2:7" ht="16.5" thickBot="1">
      <c r="B107" s="15" t="s">
        <v>377</v>
      </c>
      <c r="C107" s="80" t="s">
        <v>378</v>
      </c>
      <c r="D107" s="186">
        <v>-10240474</v>
      </c>
      <c r="E107" s="193" t="s">
        <v>379</v>
      </c>
      <c r="F107" s="96" t="s">
        <v>380</v>
      </c>
      <c r="G107" s="97">
        <f>+G64+G105</f>
        <v>219473432.63999999</v>
      </c>
    </row>
    <row r="108" spans="2:7" ht="16.5" thickBot="1">
      <c r="B108" s="15" t="s">
        <v>381</v>
      </c>
      <c r="C108" s="86" t="s">
        <v>382</v>
      </c>
      <c r="D108" s="87">
        <f>SUM(D104:D107)</f>
        <v>1592240</v>
      </c>
      <c r="E108" s="193"/>
      <c r="F108" s="91"/>
      <c r="G108" s="91"/>
    </row>
    <row r="109" spans="2:7" ht="16.5" thickBot="1">
      <c r="B109" s="15" t="s">
        <v>383</v>
      </c>
      <c r="C109" s="88" t="s">
        <v>384</v>
      </c>
      <c r="D109" s="89">
        <f>+D72+D77+D86+D102+D108</f>
        <v>717088766</v>
      </c>
      <c r="E109" s="193"/>
      <c r="F109" s="88" t="s">
        <v>385</v>
      </c>
      <c r="G109" s="98">
        <f>+D6</f>
        <v>2021</v>
      </c>
    </row>
    <row r="110" spans="2:7" ht="16.5" thickBot="1">
      <c r="B110" s="15"/>
      <c r="C110" s="90"/>
      <c r="D110" s="91"/>
      <c r="E110" s="193"/>
      <c r="F110" s="99" t="s">
        <v>386</v>
      </c>
      <c r="G110" s="100"/>
    </row>
    <row r="111" spans="2:7" ht="16.5" thickBot="1">
      <c r="B111" s="15" t="s">
        <v>387</v>
      </c>
      <c r="C111" s="96" t="s">
        <v>388</v>
      </c>
      <c r="D111" s="97">
        <f>D64+D109</f>
        <v>822238948.39070356</v>
      </c>
      <c r="E111" s="193" t="s">
        <v>389</v>
      </c>
      <c r="F111" s="82" t="s">
        <v>390</v>
      </c>
      <c r="G111" s="195">
        <v>64715568</v>
      </c>
    </row>
    <row r="112" spans="2:7">
      <c r="B112" s="15"/>
      <c r="C112" s="91"/>
      <c r="D112" s="91"/>
      <c r="E112" s="193" t="s">
        <v>391</v>
      </c>
      <c r="F112" s="82" t="s">
        <v>392</v>
      </c>
      <c r="G112" s="195">
        <v>0</v>
      </c>
    </row>
    <row r="113" spans="2:7" ht="16.5" thickBot="1">
      <c r="C113" s="102"/>
      <c r="D113" s="103"/>
      <c r="E113" s="193" t="s">
        <v>393</v>
      </c>
      <c r="F113" s="104" t="s">
        <v>394</v>
      </c>
      <c r="G113" s="105">
        <f>SUM(G111:G112)</f>
        <v>64715568</v>
      </c>
    </row>
    <row r="114" spans="2:7">
      <c r="B114" s="15"/>
      <c r="C114" s="90"/>
      <c r="D114" s="106"/>
      <c r="E114" s="193"/>
      <c r="F114" s="99" t="s">
        <v>395</v>
      </c>
      <c r="G114" s="107"/>
    </row>
    <row r="115" spans="2:7">
      <c r="B115" s="15" t="s">
        <v>396</v>
      </c>
      <c r="C115" s="196" t="s">
        <v>397</v>
      </c>
      <c r="D115" s="109">
        <v>0</v>
      </c>
      <c r="E115" s="197" t="s">
        <v>398</v>
      </c>
      <c r="F115" s="82" t="s">
        <v>399</v>
      </c>
      <c r="G115" s="58">
        <v>4418059</v>
      </c>
    </row>
    <row r="116" spans="2:7">
      <c r="B116" s="15"/>
      <c r="C116" s="90"/>
      <c r="D116" s="106"/>
      <c r="E116" s="197" t="s">
        <v>400</v>
      </c>
      <c r="F116" s="82" t="s">
        <v>401</v>
      </c>
      <c r="G116" s="58">
        <v>0</v>
      </c>
    </row>
    <row r="117" spans="2:7">
      <c r="B117" s="15" t="s">
        <v>402</v>
      </c>
      <c r="C117" s="196" t="s">
        <v>403</v>
      </c>
      <c r="D117" s="109">
        <v>0</v>
      </c>
      <c r="E117" s="197" t="s">
        <v>404</v>
      </c>
      <c r="F117" s="82" t="s">
        <v>405</v>
      </c>
      <c r="G117" s="58">
        <v>0</v>
      </c>
    </row>
    <row r="118" spans="2:7">
      <c r="B118" s="15"/>
      <c r="C118" s="90"/>
      <c r="D118" s="91"/>
      <c r="E118" s="180" t="s">
        <v>406</v>
      </c>
      <c r="F118" s="82" t="s">
        <v>407</v>
      </c>
      <c r="G118" s="58">
        <v>0</v>
      </c>
    </row>
    <row r="119" spans="2:7" ht="16.5" thickBot="1">
      <c r="B119" s="15"/>
      <c r="C119" s="102"/>
      <c r="D119" s="103"/>
      <c r="E119" s="180" t="s">
        <v>408</v>
      </c>
      <c r="F119" s="82" t="s">
        <v>409</v>
      </c>
      <c r="G119" s="198">
        <v>314282594</v>
      </c>
    </row>
    <row r="120" spans="2:7" ht="16.5" thickBot="1">
      <c r="C120" s="296" t="str">
        <f>IF(D114-D116=0,"Cuentas de Orden Coiniciden","Cuentas de Orden No Coinciden")</f>
        <v>Cuentas de Orden Coiniciden</v>
      </c>
      <c r="D120" s="297"/>
      <c r="E120" s="197" t="s">
        <v>410</v>
      </c>
      <c r="F120" s="104" t="s">
        <v>411</v>
      </c>
      <c r="G120" s="105">
        <f>+IF([20]E.C.P!E70-SUM(G115:G119)=0,[20]E.C.P!E70,"Error")</f>
        <v>318700653</v>
      </c>
    </row>
    <row r="121" spans="2:7" ht="16.5" thickBot="1">
      <c r="C121" s="298"/>
      <c r="D121" s="299"/>
      <c r="E121" s="197"/>
      <c r="F121" s="99" t="s">
        <v>412</v>
      </c>
      <c r="G121" s="100"/>
    </row>
    <row r="122" spans="2:7" ht="12.75" customHeight="1">
      <c r="C122" s="112"/>
      <c r="D122" s="113"/>
      <c r="E122" s="197" t="s">
        <v>413</v>
      </c>
      <c r="F122" s="82" t="s">
        <v>414</v>
      </c>
      <c r="G122" s="194">
        <v>23805176</v>
      </c>
    </row>
    <row r="123" spans="2:7" ht="12.75" customHeight="1">
      <c r="C123" s="90"/>
      <c r="D123" s="114"/>
      <c r="E123" s="197" t="s">
        <v>415</v>
      </c>
      <c r="F123" s="82" t="s">
        <v>416</v>
      </c>
      <c r="G123" s="194">
        <v>10408436</v>
      </c>
    </row>
    <row r="124" spans="2:7" ht="12.75" customHeight="1">
      <c r="C124" s="114"/>
      <c r="D124" s="115"/>
      <c r="E124" s="197" t="s">
        <v>417</v>
      </c>
      <c r="F124" s="82" t="s">
        <v>418</v>
      </c>
      <c r="G124" s="195">
        <v>16894014</v>
      </c>
    </row>
    <row r="125" spans="2:7" ht="12.75" customHeight="1">
      <c r="C125" s="90"/>
      <c r="D125" s="114"/>
      <c r="E125" s="197" t="s">
        <v>419</v>
      </c>
      <c r="F125" s="82" t="s">
        <v>420</v>
      </c>
      <c r="G125" s="195"/>
    </row>
    <row r="126" spans="2:7" ht="12.75" customHeight="1">
      <c r="C126" s="102"/>
      <c r="D126" s="103"/>
      <c r="E126" s="197" t="s">
        <v>421</v>
      </c>
      <c r="F126" s="82" t="s">
        <v>422</v>
      </c>
      <c r="G126" s="195">
        <v>0</v>
      </c>
    </row>
    <row r="127" spans="2:7" ht="15" customHeight="1" thickBot="1">
      <c r="C127" s="102"/>
      <c r="D127" s="103"/>
      <c r="E127" s="197" t="s">
        <v>423</v>
      </c>
      <c r="F127" s="116" t="s">
        <v>424</v>
      </c>
      <c r="G127" s="105">
        <f>+[20]E.C.P!F70</f>
        <v>51107626</v>
      </c>
    </row>
    <row r="128" spans="2:7" ht="16.5" customHeight="1">
      <c r="C128" s="102"/>
      <c r="D128" s="103"/>
      <c r="E128" s="197"/>
      <c r="F128" s="117" t="s">
        <v>425</v>
      </c>
      <c r="G128" s="107"/>
    </row>
    <row r="129" spans="3:7" ht="12.75" customHeight="1">
      <c r="C129" s="289"/>
      <c r="D129" s="289"/>
      <c r="E129" s="197" t="s">
        <v>426</v>
      </c>
      <c r="F129" s="82" t="s">
        <v>427</v>
      </c>
      <c r="G129" s="58">
        <v>192789609</v>
      </c>
    </row>
    <row r="130" spans="3:7" ht="12.75" customHeight="1">
      <c r="C130" s="289"/>
      <c r="D130" s="289"/>
      <c r="E130" s="197" t="s">
        <v>428</v>
      </c>
      <c r="F130" s="82" t="s">
        <v>429</v>
      </c>
      <c r="G130" s="194">
        <v>-24547941</v>
      </c>
    </row>
    <row r="131" spans="3:7" ht="17.25" customHeight="1" thickBot="1">
      <c r="C131" s="102"/>
      <c r="D131" s="103"/>
      <c r="E131" s="197" t="s">
        <v>430</v>
      </c>
      <c r="F131" s="116" t="s">
        <v>431</v>
      </c>
      <c r="G131" s="105">
        <f>SUM(G129:G130)</f>
        <v>168241668</v>
      </c>
    </row>
    <row r="132" spans="3:7" ht="15" customHeight="1" thickBot="1">
      <c r="C132" s="102"/>
      <c r="D132" s="103"/>
      <c r="E132" s="197" t="s">
        <v>432</v>
      </c>
      <c r="F132" s="88" t="s">
        <v>433</v>
      </c>
      <c r="G132" s="118">
        <f>+G113+G120+G127+G131</f>
        <v>602765515</v>
      </c>
    </row>
    <row r="133" spans="3:7" ht="12.75" customHeight="1" thickBot="1">
      <c r="C133" s="296" t="str">
        <f>IF(AND(D111-G134&gt;-1,D111-G134&lt;1),"E.S.P. 2021 OK","No coincide Activo=Pasivo+Patrimonio")</f>
        <v>E.S.P. 2021 OK</v>
      </c>
      <c r="D133" s="297"/>
      <c r="E133" s="199"/>
      <c r="F133" s="91"/>
      <c r="G133" s="91"/>
    </row>
    <row r="134" spans="3:7" ht="16.5" customHeight="1" thickBot="1">
      <c r="C134" s="298"/>
      <c r="D134" s="299"/>
      <c r="E134" s="193"/>
      <c r="F134" s="88" t="s">
        <v>434</v>
      </c>
      <c r="G134" s="118">
        <f>+G107+G132</f>
        <v>822238947.63999999</v>
      </c>
    </row>
    <row r="135" spans="3:7" ht="12.75" customHeight="1">
      <c r="E135" s="23"/>
      <c r="F135" s="23"/>
      <c r="G135" s="23"/>
    </row>
    <row r="136" spans="3:7" ht="17.100000000000001" customHeight="1"/>
    <row r="137" spans="3:7" ht="15.75" customHeight="1"/>
    <row r="138" spans="3:7"/>
    <row r="139" spans="3:7"/>
    <row r="194" spans="5:5" hidden="1">
      <c r="E194" s="22"/>
    </row>
    <row r="195" spans="5:5" hidden="1">
      <c r="E195" s="22"/>
    </row>
    <row r="196" spans="5:5" hidden="1">
      <c r="E196" s="22"/>
    </row>
    <row r="197" spans="5:5" hidden="1">
      <c r="E197" s="26"/>
    </row>
    <row r="198" spans="5:5" hidden="1">
      <c r="E198" s="26"/>
    </row>
    <row r="199" spans="5:5" hidden="1">
      <c r="E199" s="26"/>
    </row>
    <row r="200" spans="5:5" hidden="1">
      <c r="E200" s="26"/>
    </row>
    <row r="201" spans="5:5" hidden="1">
      <c r="E201" s="26"/>
    </row>
    <row r="202" spans="5:5" hidden="1">
      <c r="E202" s="26"/>
    </row>
    <row r="203" spans="5:5" hidden="1">
      <c r="E203" s="26"/>
    </row>
    <row r="204" spans="5:5" hidden="1">
      <c r="E204" s="26"/>
    </row>
    <row r="205" spans="5:5" hidden="1">
      <c r="E205" s="26"/>
    </row>
    <row r="206" spans="5:5" hidden="1">
      <c r="E206" s="26"/>
    </row>
    <row r="208" spans="5:5" hidden="1">
      <c r="E208" s="21"/>
    </row>
    <row r="209" spans="5:5" hidden="1">
      <c r="E209" s="21"/>
    </row>
    <row r="210" spans="5:5" hidden="1">
      <c r="E210" s="21"/>
    </row>
    <row r="211" spans="5:5" hidden="1">
      <c r="E211" s="21"/>
    </row>
    <row r="212" spans="5:5" hidden="1">
      <c r="E212" s="21"/>
    </row>
    <row r="213" spans="5:5" hidden="1">
      <c r="E213" s="21"/>
    </row>
    <row r="214" spans="5:5" hidden="1">
      <c r="E214" s="21"/>
    </row>
    <row r="215" spans="5:5" hidden="1">
      <c r="E215" s="21"/>
    </row>
    <row r="216" spans="5:5" hidden="1">
      <c r="E216" s="21"/>
    </row>
    <row r="217" spans="5:5" hidden="1">
      <c r="E217" s="21"/>
    </row>
    <row r="218" spans="5:5" hidden="1">
      <c r="E218" s="21"/>
    </row>
    <row r="219" spans="5:5" hidden="1">
      <c r="E219" s="21"/>
    </row>
    <row r="220" spans="5:5" hidden="1">
      <c r="E220" s="21"/>
    </row>
    <row r="221" spans="5:5" hidden="1">
      <c r="E221" s="21"/>
    </row>
    <row r="222" spans="5:5" hidden="1">
      <c r="E222" s="21"/>
    </row>
    <row r="223" spans="5:5" hidden="1">
      <c r="E223" s="21"/>
    </row>
    <row r="224" spans="5:5" hidden="1">
      <c r="E224" s="21"/>
    </row>
    <row r="225" spans="5:5" hidden="1">
      <c r="E225" s="21"/>
    </row>
    <row r="226" spans="5:5" hidden="1">
      <c r="E226" s="21"/>
    </row>
    <row r="227" spans="5:5" hidden="1">
      <c r="E227" s="21"/>
    </row>
    <row r="228" spans="5:5" hidden="1">
      <c r="E228" s="21"/>
    </row>
    <row r="229" spans="5:5" hidden="1">
      <c r="E229" s="21"/>
    </row>
    <row r="230" spans="5:5" hidden="1">
      <c r="E230" s="21"/>
    </row>
    <row r="231" spans="5:5" hidden="1">
      <c r="E231" s="21"/>
    </row>
    <row r="232" spans="5:5" hidden="1">
      <c r="E232" s="21"/>
    </row>
    <row r="233" spans="5:5" hidden="1">
      <c r="E233" s="21"/>
    </row>
    <row r="234" spans="5:5" hidden="1">
      <c r="E234" s="21"/>
    </row>
    <row r="235" spans="5:5" hidden="1">
      <c r="E235" s="21"/>
    </row>
    <row r="236" spans="5:5" hidden="1">
      <c r="E236" s="21"/>
    </row>
    <row r="237" spans="5:5" hidden="1">
      <c r="E237" s="21"/>
    </row>
    <row r="238" spans="5:5" hidden="1">
      <c r="E238" s="21"/>
    </row>
    <row r="239" spans="5:5" hidden="1">
      <c r="E239" s="21"/>
    </row>
    <row r="240" spans="5:5" hidden="1">
      <c r="E240" s="21"/>
    </row>
    <row r="241" spans="5:5" hidden="1">
      <c r="E241" s="21"/>
    </row>
    <row r="242" spans="5:5" hidden="1">
      <c r="E242" s="21"/>
    </row>
    <row r="243" spans="5:5" hidden="1">
      <c r="E243" s="21"/>
    </row>
    <row r="244" spans="5:5" hidden="1">
      <c r="E244" s="21"/>
    </row>
    <row r="245" spans="5:5" hidden="1">
      <c r="E245" s="21"/>
    </row>
    <row r="246" spans="5:5" hidden="1">
      <c r="E246" s="21"/>
    </row>
    <row r="247" spans="5:5" hidden="1">
      <c r="E247" s="21"/>
    </row>
    <row r="248" spans="5:5" hidden="1">
      <c r="E248" s="21"/>
    </row>
    <row r="249" spans="5:5" hidden="1">
      <c r="E249" s="21"/>
    </row>
    <row r="250" spans="5:5" hidden="1">
      <c r="E250" s="21"/>
    </row>
    <row r="251" spans="5:5" hidden="1">
      <c r="E251" s="21"/>
    </row>
    <row r="252" spans="5:5" hidden="1">
      <c r="E252" s="21"/>
    </row>
    <row r="253" spans="5:5" hidden="1">
      <c r="E253" s="21"/>
    </row>
    <row r="254" spans="5:5" hidden="1">
      <c r="E254" s="21"/>
    </row>
    <row r="255" spans="5:5" hidden="1">
      <c r="E255" s="21"/>
    </row>
    <row r="256" spans="5:5" hidden="1">
      <c r="E256" s="21"/>
    </row>
    <row r="257" spans="5:5" hidden="1">
      <c r="E257" s="21"/>
    </row>
    <row r="258" spans="5:5" hidden="1">
      <c r="E258" s="21"/>
    </row>
    <row r="259" spans="5:5" hidden="1">
      <c r="E259" s="21"/>
    </row>
    <row r="260" spans="5:5" hidden="1">
      <c r="E260" s="21"/>
    </row>
    <row r="261" spans="5:5" hidden="1">
      <c r="E261" s="21"/>
    </row>
    <row r="262" spans="5:5" hidden="1">
      <c r="E262" s="21"/>
    </row>
    <row r="263" spans="5:5" hidden="1">
      <c r="E263" s="21"/>
    </row>
    <row r="264" spans="5:5" hidden="1">
      <c r="E264" s="21"/>
    </row>
    <row r="265" spans="5:5" hidden="1">
      <c r="E265" s="21"/>
    </row>
    <row r="266" spans="5:5" hidden="1">
      <c r="E266" s="21"/>
    </row>
    <row r="267" spans="5:5" hidden="1">
      <c r="E267" s="21"/>
    </row>
    <row r="268" spans="5:5" hidden="1">
      <c r="E268" s="21"/>
    </row>
    <row r="269" spans="5:5" hidden="1">
      <c r="E269" s="21"/>
    </row>
    <row r="270" spans="5:5" hidden="1">
      <c r="E270" s="21"/>
    </row>
    <row r="271" spans="5:5" hidden="1">
      <c r="E271" s="21"/>
    </row>
    <row r="272" spans="5:5" hidden="1">
      <c r="E272" s="21"/>
    </row>
    <row r="273" spans="5:5" hidden="1">
      <c r="E273" s="21"/>
    </row>
    <row r="274" spans="5:5" hidden="1">
      <c r="E274" s="21"/>
    </row>
    <row r="275" spans="5:5" hidden="1">
      <c r="E275" s="21"/>
    </row>
    <row r="276" spans="5:5" hidden="1">
      <c r="E276" s="21"/>
    </row>
    <row r="277" spans="5:5" hidden="1">
      <c r="E277" s="21"/>
    </row>
    <row r="278" spans="5:5" hidden="1">
      <c r="E278" s="21"/>
    </row>
    <row r="279" spans="5:5" hidden="1">
      <c r="E279" s="21"/>
    </row>
    <row r="280" spans="5:5" hidden="1">
      <c r="E280" s="21"/>
    </row>
    <row r="281" spans="5:5" hidden="1">
      <c r="E281" s="21"/>
    </row>
    <row r="282" spans="5:5" hidden="1">
      <c r="E282" s="21"/>
    </row>
    <row r="283" spans="5:5" hidden="1">
      <c r="E283" s="21"/>
    </row>
    <row r="284" spans="5:5" hidden="1">
      <c r="E284" s="21"/>
    </row>
    <row r="285" spans="5:5" hidden="1">
      <c r="E285" s="21"/>
    </row>
    <row r="286" spans="5:5" hidden="1">
      <c r="E286" s="21"/>
    </row>
    <row r="287" spans="5:5" hidden="1">
      <c r="E287" s="21"/>
    </row>
    <row r="288" spans="5:5" hidden="1">
      <c r="E288" s="21"/>
    </row>
    <row r="289" spans="5:5" hidden="1">
      <c r="E289" s="21"/>
    </row>
    <row r="290" spans="5:5" hidden="1">
      <c r="E290" s="21"/>
    </row>
    <row r="291" spans="5:5" hidden="1">
      <c r="E291" s="21"/>
    </row>
    <row r="292" spans="5:5" hidden="1">
      <c r="E292" s="21"/>
    </row>
    <row r="293" spans="5:5" hidden="1">
      <c r="E293" s="21"/>
    </row>
    <row r="294" spans="5:5" hidden="1">
      <c r="E294" s="21"/>
    </row>
    <row r="295" spans="5:5" hidden="1">
      <c r="E295" s="21"/>
    </row>
    <row r="296" spans="5:5" hidden="1">
      <c r="E296" s="21"/>
    </row>
    <row r="297" spans="5:5" hidden="1">
      <c r="E297" s="21"/>
    </row>
    <row r="298" spans="5:5" hidden="1">
      <c r="E298" s="21"/>
    </row>
    <row r="299" spans="5:5" hidden="1">
      <c r="E299" s="21"/>
    </row>
    <row r="300" spans="5:5" hidden="1">
      <c r="E300" s="21"/>
    </row>
    <row r="301" spans="5:5" hidden="1">
      <c r="E301" s="21"/>
    </row>
    <row r="302" spans="5:5" hidden="1">
      <c r="E302" s="21"/>
    </row>
    <row r="303" spans="5:5" hidden="1">
      <c r="E303" s="21"/>
    </row>
    <row r="304" spans="5:5" hidden="1">
      <c r="E304" s="21"/>
    </row>
    <row r="305" spans="5:5" hidden="1">
      <c r="E305" s="21"/>
    </row>
    <row r="306" spans="5:5" hidden="1">
      <c r="E306" s="21"/>
    </row>
    <row r="307" spans="5:5" hidden="1">
      <c r="E307" s="21"/>
    </row>
    <row r="308" spans="5:5" hidden="1">
      <c r="E308" s="21"/>
    </row>
    <row r="309" spans="5:5" hidden="1">
      <c r="E309" s="21"/>
    </row>
    <row r="310" spans="5:5" hidden="1">
      <c r="E310" s="21"/>
    </row>
    <row r="311" spans="5:5" hidden="1">
      <c r="E311" s="21"/>
    </row>
    <row r="312" spans="5:5" hidden="1">
      <c r="E312" s="21"/>
    </row>
    <row r="313" spans="5:5" hidden="1">
      <c r="E313" s="21"/>
    </row>
    <row r="314" spans="5:5" hidden="1">
      <c r="E314" s="21"/>
    </row>
    <row r="315" spans="5:5" hidden="1">
      <c r="E315" s="21"/>
    </row>
    <row r="316" spans="5:5" hidden="1">
      <c r="E316" s="21"/>
    </row>
    <row r="317" spans="5:5" hidden="1">
      <c r="E317" s="21"/>
    </row>
    <row r="318" spans="5:5" hidden="1">
      <c r="E318" s="21"/>
    </row>
    <row r="319" spans="5:5" hidden="1">
      <c r="E319" s="21"/>
    </row>
    <row r="320" spans="5:5" hidden="1">
      <c r="E320" s="21"/>
    </row>
    <row r="321" spans="5:5" hidden="1">
      <c r="E321" s="21"/>
    </row>
    <row r="322" spans="5:5" hidden="1">
      <c r="E322" s="21"/>
    </row>
    <row r="323" spans="5:5" hidden="1">
      <c r="E323" s="21"/>
    </row>
    <row r="324" spans="5:5" hidden="1">
      <c r="E324" s="21"/>
    </row>
    <row r="325" spans="5:5" hidden="1">
      <c r="E325" s="21"/>
    </row>
    <row r="326" spans="5:5" hidden="1">
      <c r="E326" s="21"/>
    </row>
    <row r="327" spans="5:5" hidden="1">
      <c r="E327" s="21"/>
    </row>
    <row r="328" spans="5:5" hidden="1">
      <c r="E328" s="21"/>
    </row>
    <row r="329" spans="5:5" hidden="1">
      <c r="E329" s="21"/>
    </row>
    <row r="330" spans="5:5" hidden="1">
      <c r="E330" s="21"/>
    </row>
    <row r="331" spans="5:5" hidden="1">
      <c r="E331" s="21"/>
    </row>
    <row r="332" spans="5:5" hidden="1">
      <c r="E332" s="21"/>
    </row>
    <row r="333" spans="5:5" hidden="1">
      <c r="E333" s="21"/>
    </row>
    <row r="334" spans="5:5" hidden="1">
      <c r="E334" s="21"/>
    </row>
    <row r="335" spans="5:5" hidden="1">
      <c r="E335" s="21"/>
    </row>
    <row r="336" spans="5:5" hidden="1">
      <c r="E336" s="21"/>
    </row>
    <row r="337" spans="5:5" hidden="1">
      <c r="E337" s="21"/>
    </row>
    <row r="338" spans="5:5" hidden="1">
      <c r="E338" s="21"/>
    </row>
    <row r="339" spans="5:5" hidden="1">
      <c r="E339" s="21"/>
    </row>
    <row r="340" spans="5:5" hidden="1">
      <c r="E340" s="21"/>
    </row>
    <row r="341" spans="5:5" hidden="1">
      <c r="E341" s="21"/>
    </row>
    <row r="342" spans="5:5" hidden="1">
      <c r="E342" s="21"/>
    </row>
    <row r="343" spans="5:5" hidden="1">
      <c r="E343" s="21"/>
    </row>
    <row r="344" spans="5:5" hidden="1">
      <c r="E344" s="21"/>
    </row>
    <row r="345" spans="5:5" hidden="1">
      <c r="E345" s="21"/>
    </row>
    <row r="346" spans="5:5" hidden="1">
      <c r="E346" s="21"/>
    </row>
    <row r="347" spans="5:5" hidden="1">
      <c r="E347" s="21"/>
    </row>
    <row r="348" spans="5:5" hidden="1">
      <c r="E348" s="21"/>
    </row>
    <row r="349" spans="5:5" hidden="1">
      <c r="E349" s="21"/>
    </row>
    <row r="350" spans="5:5" hidden="1">
      <c r="E350" s="21"/>
    </row>
    <row r="351" spans="5:5" hidden="1">
      <c r="E351" s="21"/>
    </row>
    <row r="352" spans="5:5" hidden="1">
      <c r="E352" s="21"/>
    </row>
    <row r="353" spans="5:5" hidden="1">
      <c r="E353" s="21"/>
    </row>
    <row r="354" spans="5:5" hidden="1">
      <c r="E354" s="21"/>
    </row>
    <row r="355" spans="5:5" hidden="1">
      <c r="E355" s="21"/>
    </row>
    <row r="356" spans="5:5" hidden="1">
      <c r="E356" s="21"/>
    </row>
    <row r="357" spans="5:5" hidden="1">
      <c r="E357" s="21"/>
    </row>
    <row r="358" spans="5:5" hidden="1">
      <c r="E358" s="21"/>
    </row>
    <row r="359" spans="5:5" hidden="1">
      <c r="E359" s="21"/>
    </row>
    <row r="360" spans="5:5" hidden="1">
      <c r="E360" s="21"/>
    </row>
    <row r="361" spans="5:5" hidden="1">
      <c r="E361" s="21"/>
    </row>
    <row r="362" spans="5:5" hidden="1">
      <c r="E362" s="21"/>
    </row>
    <row r="363" spans="5:5" hidden="1">
      <c r="E363" s="21"/>
    </row>
    <row r="364" spans="5:5" hidden="1">
      <c r="E364" s="21"/>
    </row>
  </sheetData>
  <mergeCells count="7">
    <mergeCell ref="C120:D121"/>
    <mergeCell ref="C129:D130"/>
    <mergeCell ref="C133:D134"/>
    <mergeCell ref="C1:E1"/>
    <mergeCell ref="C2:E2"/>
    <mergeCell ref="C3:E3"/>
    <mergeCell ref="C4:D4"/>
  </mergeCells>
  <conditionalFormatting sqref="D8:D11 D13:D18 D34:D55 D57:D63 D68:D72 D74:D77 D79:D86 D88:D102 D104:D108 G8:G21 G23 D20:D32 G29 G31:G134">
    <cfRule type="cellIs" dxfId="93" priority="7" stopIfTrue="1" operator="between">
      <formula>-0.1</formula>
      <formula>-50</formula>
    </cfRule>
    <cfRule type="cellIs" dxfId="92" priority="8" stopIfTrue="1" operator="between">
      <formula>0.1</formula>
      <formula>50</formula>
    </cfRule>
  </conditionalFormatting>
  <conditionalFormatting sqref="G24:G26 G28">
    <cfRule type="cellIs" dxfId="91" priority="5" stopIfTrue="1" operator="between">
      <formula>-0.1</formula>
      <formula>-50</formula>
    </cfRule>
    <cfRule type="cellIs" dxfId="90" priority="6" stopIfTrue="1" operator="between">
      <formula>0.1</formula>
      <formula>50</formula>
    </cfRule>
  </conditionalFormatting>
  <conditionalFormatting sqref="G24:G28">
    <cfRule type="cellIs" dxfId="89" priority="1" stopIfTrue="1" operator="between">
      <formula>-0.1</formula>
      <formula>-50</formula>
    </cfRule>
    <cfRule type="cellIs" dxfId="88"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57031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[21]Presentacion!C3</f>
        <v>CAMEDUR - IAMPP</v>
      </c>
      <c r="G1" s="56"/>
    </row>
    <row r="2" spans="1:7" s="3" customFormat="1" ht="15" customHeight="1">
      <c r="A2" s="1"/>
      <c r="B2" s="2"/>
      <c r="C2" s="294" t="s">
        <v>2</v>
      </c>
      <c r="D2" s="294"/>
      <c r="E2" s="294"/>
      <c r="F2" s="55" t="str">
        <f>[21]Presentacion!C4</f>
        <v>Durazno</v>
      </c>
      <c r="G2" s="56"/>
    </row>
    <row r="3" spans="1:7" s="3" customFormat="1" ht="15" customHeight="1">
      <c r="A3" s="1"/>
      <c r="B3" s="2"/>
      <c r="C3" s="294" t="s">
        <v>3</v>
      </c>
      <c r="D3" s="294"/>
      <c r="E3" s="294"/>
      <c r="F3" s="57">
        <f>[21]Presentacion!C7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f>250000+149500</f>
        <v>399500</v>
      </c>
      <c r="E8" s="74" t="s">
        <v>13</v>
      </c>
      <c r="F8" s="73" t="s">
        <v>14</v>
      </c>
      <c r="G8" s="75">
        <v>18343704.566800002</v>
      </c>
    </row>
    <row r="9" spans="1:7">
      <c r="B9" s="8" t="s">
        <v>15</v>
      </c>
      <c r="C9" s="73" t="s">
        <v>16</v>
      </c>
      <c r="D9" s="58">
        <f>87045+439524</f>
        <v>526569</v>
      </c>
      <c r="E9" s="74" t="s">
        <v>17</v>
      </c>
      <c r="F9" s="73" t="s">
        <v>18</v>
      </c>
      <c r="G9" s="75">
        <v>12176226</v>
      </c>
    </row>
    <row r="10" spans="1:7">
      <c r="B10" s="8" t="s">
        <v>19</v>
      </c>
      <c r="C10" s="73" t="s">
        <v>20</v>
      </c>
      <c r="D10" s="76">
        <v>152345048.5174</v>
      </c>
      <c r="E10" s="74" t="s">
        <v>21</v>
      </c>
      <c r="F10" s="73" t="s">
        <v>22</v>
      </c>
      <c r="G10" s="58">
        <v>0</v>
      </c>
    </row>
    <row r="11" spans="1:7" ht="16.5" thickBot="1">
      <c r="B11" s="8" t="s">
        <v>23</v>
      </c>
      <c r="C11" s="77" t="s">
        <v>24</v>
      </c>
      <c r="D11" s="78">
        <f>SUM(D8:D10)</f>
        <v>153271117.5174</v>
      </c>
      <c r="E11" s="74" t="s">
        <v>25</v>
      </c>
      <c r="F11" s="73" t="s">
        <v>26</v>
      </c>
      <c r="G11" s="75">
        <v>32406</v>
      </c>
    </row>
    <row r="12" spans="1:7">
      <c r="C12" s="69" t="s">
        <v>27</v>
      </c>
      <c r="D12" s="70"/>
      <c r="E12" s="74" t="s">
        <v>28</v>
      </c>
      <c r="F12" s="73" t="s">
        <v>29</v>
      </c>
      <c r="G12" s="58">
        <v>0</v>
      </c>
    </row>
    <row r="13" spans="1:7">
      <c r="B13" s="8" t="s">
        <v>30</v>
      </c>
      <c r="C13" s="73" t="s">
        <v>31</v>
      </c>
      <c r="D13" s="79">
        <v>38014230.843999997</v>
      </c>
      <c r="E13" s="74" t="s">
        <v>32</v>
      </c>
      <c r="F13" s="73" t="s">
        <v>33</v>
      </c>
      <c r="G13" s="75">
        <v>136885</v>
      </c>
    </row>
    <row r="14" spans="1:7">
      <c r="B14" s="8" t="s">
        <v>34</v>
      </c>
      <c r="C14" s="80" t="s">
        <v>35</v>
      </c>
      <c r="D14" s="58">
        <v>0</v>
      </c>
      <c r="E14" s="74" t="s">
        <v>36</v>
      </c>
      <c r="F14" s="73" t="s">
        <v>37</v>
      </c>
      <c r="G14" s="58">
        <v>1023253</v>
      </c>
    </row>
    <row r="15" spans="1:7">
      <c r="B15" s="8" t="s">
        <v>38</v>
      </c>
      <c r="C15" s="73" t="s">
        <v>39</v>
      </c>
      <c r="D15" s="58">
        <v>208435195</v>
      </c>
      <c r="E15" s="74" t="s">
        <v>40</v>
      </c>
      <c r="F15" s="73" t="s">
        <v>41</v>
      </c>
      <c r="G15" s="58">
        <v>1113936</v>
      </c>
    </row>
    <row r="16" spans="1:7">
      <c r="B16" s="8" t="s">
        <v>42</v>
      </c>
      <c r="C16" s="80" t="s">
        <v>43</v>
      </c>
      <c r="D16" s="58">
        <v>-2026501</v>
      </c>
      <c r="E16" s="74" t="s">
        <v>44</v>
      </c>
      <c r="F16" s="73" t="s">
        <v>45</v>
      </c>
      <c r="G16" s="58">
        <v>3771852</v>
      </c>
    </row>
    <row r="17" spans="2:7">
      <c r="B17" s="8" t="s">
        <v>46</v>
      </c>
      <c r="C17" s="80" t="s">
        <v>47</v>
      </c>
      <c r="D17" s="58">
        <v>0</v>
      </c>
      <c r="E17" s="74" t="s">
        <v>48</v>
      </c>
      <c r="F17" s="73" t="s">
        <v>49</v>
      </c>
      <c r="G17" s="58">
        <f>7405025</f>
        <v>7405025</v>
      </c>
    </row>
    <row r="18" spans="2:7" ht="16.5" thickBot="1">
      <c r="B18" s="8" t="s">
        <v>50</v>
      </c>
      <c r="C18" s="77" t="s">
        <v>51</v>
      </c>
      <c r="D18" s="78">
        <f>SUM(D13:D17)</f>
        <v>244422924.84399998</v>
      </c>
      <c r="E18" s="74" t="s">
        <v>52</v>
      </c>
      <c r="F18" s="73" t="s">
        <v>53</v>
      </c>
      <c r="G18" s="58">
        <v>0</v>
      </c>
    </row>
    <row r="19" spans="2:7">
      <c r="C19" s="69" t="s">
        <v>54</v>
      </c>
      <c r="D19" s="70"/>
      <c r="E19" s="68" t="s">
        <v>55</v>
      </c>
      <c r="F19" s="73" t="s">
        <v>56</v>
      </c>
      <c r="G19" s="58">
        <v>12502940</v>
      </c>
    </row>
    <row r="20" spans="2:7">
      <c r="B20" s="8" t="s">
        <v>57</v>
      </c>
      <c r="C20" s="73" t="s">
        <v>58</v>
      </c>
      <c r="D20" s="58">
        <v>1466728</v>
      </c>
      <c r="E20" s="74" t="s">
        <v>59</v>
      </c>
      <c r="F20" s="73" t="s">
        <v>60</v>
      </c>
      <c r="G20" s="58">
        <v>0</v>
      </c>
    </row>
    <row r="21" spans="2:7" ht="16.5" thickBot="1">
      <c r="B21" s="8" t="s">
        <v>61</v>
      </c>
      <c r="C21" s="73" t="s">
        <v>62</v>
      </c>
      <c r="D21" s="75">
        <v>16107406</v>
      </c>
      <c r="E21" s="74" t="s">
        <v>63</v>
      </c>
      <c r="F21" s="77" t="s">
        <v>64</v>
      </c>
      <c r="G21" s="81">
        <f>SUM(G8:G20)</f>
        <v>56506227.566799998</v>
      </c>
    </row>
    <row r="22" spans="2:7">
      <c r="B22" s="8" t="s">
        <v>65</v>
      </c>
      <c r="C22" s="73" t="s">
        <v>66</v>
      </c>
      <c r="D22" s="58">
        <v>0</v>
      </c>
      <c r="E22" s="74"/>
      <c r="F22" s="71" t="s">
        <v>67</v>
      </c>
      <c r="G22" s="72"/>
    </row>
    <row r="23" spans="2:7">
      <c r="B23" s="8" t="s">
        <v>68</v>
      </c>
      <c r="C23" s="73" t="s">
        <v>69</v>
      </c>
      <c r="D23" s="58">
        <v>0</v>
      </c>
      <c r="E23" s="74" t="s">
        <v>70</v>
      </c>
      <c r="F23" s="82" t="s">
        <v>71</v>
      </c>
      <c r="G23" s="75">
        <v>0</v>
      </c>
    </row>
    <row r="24" spans="2:7">
      <c r="B24" s="8" t="s">
        <v>72</v>
      </c>
      <c r="C24" s="73" t="s">
        <v>73</v>
      </c>
      <c r="D24" s="58">
        <v>0</v>
      </c>
      <c r="E24" s="74" t="s">
        <v>74</v>
      </c>
      <c r="F24" s="83" t="s">
        <v>60</v>
      </c>
      <c r="G24" s="58">
        <v>0</v>
      </c>
    </row>
    <row r="25" spans="2:7">
      <c r="B25" s="8" t="s">
        <v>75</v>
      </c>
      <c r="C25" s="73" t="s">
        <v>76</v>
      </c>
      <c r="D25" s="58">
        <v>16200736</v>
      </c>
      <c r="E25" s="74" t="s">
        <v>77</v>
      </c>
      <c r="F25" s="82" t="s">
        <v>78</v>
      </c>
      <c r="G25" s="58">
        <v>0</v>
      </c>
    </row>
    <row r="26" spans="2:7">
      <c r="B26" s="8" t="s">
        <v>79</v>
      </c>
      <c r="C26" s="73" t="s">
        <v>80</v>
      </c>
      <c r="D26" s="75">
        <v>3741046</v>
      </c>
      <c r="E26" s="74" t="s">
        <v>81</v>
      </c>
      <c r="F26" s="83" t="s">
        <v>82</v>
      </c>
      <c r="G26" s="58">
        <v>0</v>
      </c>
    </row>
    <row r="27" spans="2:7">
      <c r="B27" s="8" t="s">
        <v>83</v>
      </c>
      <c r="C27" s="73" t="s">
        <v>84</v>
      </c>
      <c r="D27" s="75">
        <v>12935689.540000001</v>
      </c>
      <c r="E27" s="74" t="s">
        <v>85</v>
      </c>
      <c r="F27" s="82" t="s">
        <v>86</v>
      </c>
      <c r="G27" s="58">
        <v>0</v>
      </c>
    </row>
    <row r="28" spans="2:7">
      <c r="B28" s="8" t="s">
        <v>87</v>
      </c>
      <c r="C28" s="73" t="s">
        <v>88</v>
      </c>
      <c r="D28" s="75">
        <v>2125858</v>
      </c>
      <c r="E28" s="74" t="s">
        <v>89</v>
      </c>
      <c r="F28" s="82" t="s">
        <v>90</v>
      </c>
      <c r="G28" s="58">
        <v>0</v>
      </c>
    </row>
    <row r="29" spans="2:7" ht="16.5" thickBot="1">
      <c r="B29" s="8" t="s">
        <v>91</v>
      </c>
      <c r="C29" s="73" t="s">
        <v>92</v>
      </c>
      <c r="D29" s="58">
        <v>165447</v>
      </c>
      <c r="E29" s="74" t="s">
        <v>93</v>
      </c>
      <c r="F29" s="77" t="s">
        <v>94</v>
      </c>
      <c r="G29" s="78">
        <f>SUM(G23:G28)</f>
        <v>0</v>
      </c>
    </row>
    <row r="30" spans="2:7">
      <c r="B30" s="8" t="s">
        <v>95</v>
      </c>
      <c r="C30" s="73" t="s">
        <v>96</v>
      </c>
      <c r="D30" s="58">
        <v>1174239</v>
      </c>
      <c r="E30" s="74"/>
      <c r="F30" s="71" t="s">
        <v>97</v>
      </c>
      <c r="G30" s="72"/>
    </row>
    <row r="31" spans="2:7">
      <c r="B31" s="8" t="s">
        <v>98</v>
      </c>
      <c r="C31" s="80" t="s">
        <v>99</v>
      </c>
      <c r="D31" s="58">
        <v>0</v>
      </c>
      <c r="E31" s="74" t="s">
        <v>100</v>
      </c>
      <c r="F31" s="82" t="s">
        <v>101</v>
      </c>
      <c r="G31" s="75">
        <v>31964912</v>
      </c>
    </row>
    <row r="32" spans="2:7" ht="16.5" thickBot="1">
      <c r="B32" s="8" t="s">
        <v>102</v>
      </c>
      <c r="C32" s="77" t="s">
        <v>103</v>
      </c>
      <c r="D32" s="84">
        <f>SUM(D20:D31)</f>
        <v>53917149.539999999</v>
      </c>
      <c r="E32" s="74" t="s">
        <v>104</v>
      </c>
      <c r="F32" s="82" t="s">
        <v>105</v>
      </c>
      <c r="G32" s="58">
        <v>59757159</v>
      </c>
    </row>
    <row r="33" spans="2:7">
      <c r="C33" s="69" t="s">
        <v>106</v>
      </c>
      <c r="D33" s="70"/>
      <c r="E33" s="74" t="s">
        <v>107</v>
      </c>
      <c r="F33" s="82" t="s">
        <v>108</v>
      </c>
      <c r="G33" s="75">
        <v>0</v>
      </c>
    </row>
    <row r="34" spans="2:7">
      <c r="B34" s="8" t="s">
        <v>109</v>
      </c>
      <c r="C34" s="73" t="s">
        <v>110</v>
      </c>
      <c r="D34" s="58">
        <v>0</v>
      </c>
      <c r="E34" s="74" t="s">
        <v>111</v>
      </c>
      <c r="F34" s="82" t="s">
        <v>112</v>
      </c>
      <c r="G34" s="58">
        <v>0</v>
      </c>
    </row>
    <row r="35" spans="2:7">
      <c r="B35" s="8" t="s">
        <v>113</v>
      </c>
      <c r="C35" s="73" t="s">
        <v>114</v>
      </c>
      <c r="D35" s="58">
        <v>7532148</v>
      </c>
      <c r="E35" s="68" t="s">
        <v>115</v>
      </c>
      <c r="F35" s="82" t="s">
        <v>116</v>
      </c>
      <c r="G35" s="58">
        <v>15620249</v>
      </c>
    </row>
    <row r="36" spans="2:7">
      <c r="B36" s="8" t="s">
        <v>117</v>
      </c>
      <c r="C36" s="73" t="s">
        <v>118</v>
      </c>
      <c r="D36" s="58">
        <v>0</v>
      </c>
      <c r="E36" s="74" t="s">
        <v>119</v>
      </c>
      <c r="F36" s="82" t="s">
        <v>120</v>
      </c>
      <c r="G36" s="58">
        <v>0</v>
      </c>
    </row>
    <row r="37" spans="2:7">
      <c r="B37" s="8" t="s">
        <v>121</v>
      </c>
      <c r="C37" s="73" t="s">
        <v>122</v>
      </c>
      <c r="D37" s="58">
        <v>895409</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7638843</v>
      </c>
    </row>
    <row r="42" spans="2:7">
      <c r="B42" s="8" t="s">
        <v>141</v>
      </c>
      <c r="C42" s="73" t="s">
        <v>142</v>
      </c>
      <c r="D42" s="58">
        <v>9007608</v>
      </c>
      <c r="E42" s="85" t="s">
        <v>143</v>
      </c>
      <c r="F42" s="82" t="s">
        <v>144</v>
      </c>
      <c r="G42" s="58">
        <v>0</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f>9348010</f>
        <v>9348010</v>
      </c>
    </row>
    <row r="46" spans="2:7">
      <c r="B46" s="8" t="s">
        <v>157</v>
      </c>
      <c r="C46" s="73" t="s">
        <v>158</v>
      </c>
      <c r="D46" s="75">
        <v>0</v>
      </c>
      <c r="E46" s="74" t="s">
        <v>159</v>
      </c>
      <c r="F46" s="82" t="s">
        <v>160</v>
      </c>
      <c r="G46" s="58">
        <v>580215</v>
      </c>
    </row>
    <row r="47" spans="2:7">
      <c r="B47" s="8" t="s">
        <v>161</v>
      </c>
      <c r="C47" s="73" t="s">
        <v>162</v>
      </c>
      <c r="D47" s="75">
        <v>0</v>
      </c>
      <c r="E47" s="74" t="s">
        <v>163</v>
      </c>
      <c r="F47" s="82" t="s">
        <v>164</v>
      </c>
      <c r="G47" s="58">
        <v>4882428</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238323</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f>1820433+6751732+83086+1405684</f>
        <v>10060935</v>
      </c>
    </row>
    <row r="55" spans="2:7" ht="16.5" thickBot="1">
      <c r="B55" s="8" t="s">
        <v>191</v>
      </c>
      <c r="C55" s="77" t="s">
        <v>192</v>
      </c>
      <c r="D55" s="84">
        <f>SUM(D34:D54)</f>
        <v>17673488</v>
      </c>
      <c r="E55" s="74" t="s">
        <v>193</v>
      </c>
      <c r="F55" s="82" t="s">
        <v>194</v>
      </c>
      <c r="G55" s="58">
        <v>-1687933</v>
      </c>
    </row>
    <row r="56" spans="2:7" ht="16.5" thickBot="1">
      <c r="C56" s="69" t="s">
        <v>195</v>
      </c>
      <c r="D56" s="70"/>
      <c r="E56" s="74" t="s">
        <v>196</v>
      </c>
      <c r="F56" s="77" t="s">
        <v>197</v>
      </c>
      <c r="G56" s="84">
        <f>SUM(G31:G55)</f>
        <v>138164818</v>
      </c>
    </row>
    <row r="57" spans="2:7">
      <c r="B57" s="8" t="s">
        <v>198</v>
      </c>
      <c r="C57" s="73" t="s">
        <v>199</v>
      </c>
      <c r="D57" s="58">
        <v>21920234</v>
      </c>
      <c r="E57" s="74"/>
      <c r="F57" s="71" t="s">
        <v>200</v>
      </c>
      <c r="G57" s="72"/>
    </row>
    <row r="58" spans="2:7">
      <c r="B58" s="8" t="s">
        <v>201</v>
      </c>
      <c r="C58" s="73" t="s">
        <v>202</v>
      </c>
      <c r="D58" s="58">
        <v>8773</v>
      </c>
      <c r="E58" s="74" t="s">
        <v>203</v>
      </c>
      <c r="F58" s="73" t="s">
        <v>204</v>
      </c>
      <c r="G58" s="58">
        <v>0</v>
      </c>
    </row>
    <row r="59" spans="2:7">
      <c r="B59" s="8" t="s">
        <v>205</v>
      </c>
      <c r="C59" s="73" t="s">
        <v>206</v>
      </c>
      <c r="D59" s="58">
        <v>11324418</v>
      </c>
      <c r="E59" s="74" t="s">
        <v>207</v>
      </c>
      <c r="F59" s="73" t="s">
        <v>208</v>
      </c>
      <c r="G59" s="58">
        <v>0</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33253425</v>
      </c>
      <c r="E63" s="74" t="s">
        <v>223</v>
      </c>
      <c r="F63" s="86" t="s">
        <v>224</v>
      </c>
      <c r="G63" s="84">
        <f>SUM(G58:G62)</f>
        <v>0</v>
      </c>
    </row>
    <row r="64" spans="2:7" ht="16.5" thickBot="1">
      <c r="B64" s="8" t="s">
        <v>225</v>
      </c>
      <c r="C64" s="88" t="s">
        <v>226</v>
      </c>
      <c r="D64" s="89">
        <f>D11+D18+D32+D55+D63</f>
        <v>502538104.90140003</v>
      </c>
      <c r="E64" s="74" t="s">
        <v>227</v>
      </c>
      <c r="F64" s="88" t="s">
        <v>228</v>
      </c>
      <c r="G64" s="89">
        <f>+G21+G29+G56+G63</f>
        <v>194671045.5668</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0</v>
      </c>
    </row>
    <row r="82" spans="2:7">
      <c r="B82" s="2" t="s">
        <v>286</v>
      </c>
      <c r="C82" s="80" t="s">
        <v>43</v>
      </c>
      <c r="D82" s="58">
        <v>0</v>
      </c>
      <c r="E82" s="92" t="s">
        <v>287</v>
      </c>
      <c r="F82" s="82" t="s">
        <v>274</v>
      </c>
      <c r="G82" s="58">
        <v>0</v>
      </c>
    </row>
    <row r="83" spans="2:7">
      <c r="B83" s="2" t="s">
        <v>288</v>
      </c>
      <c r="C83" s="73" t="s">
        <v>289</v>
      </c>
      <c r="D83" s="75">
        <v>114337022</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114337022</v>
      </c>
      <c r="E86" s="92" t="s">
        <v>302</v>
      </c>
      <c r="F86" s="77" t="s">
        <v>303</v>
      </c>
      <c r="G86" s="84">
        <f>SUM(G81:G85)</f>
        <v>0</v>
      </c>
    </row>
    <row r="87" spans="2:7">
      <c r="B87" s="2"/>
      <c r="C87" s="69" t="s">
        <v>304</v>
      </c>
      <c r="D87" s="70"/>
      <c r="E87" s="92"/>
      <c r="F87" s="71" t="s">
        <v>305</v>
      </c>
      <c r="G87" s="72"/>
    </row>
    <row r="88" spans="2:7">
      <c r="B88" s="2" t="s">
        <v>306</v>
      </c>
      <c r="C88" s="73" t="s">
        <v>307</v>
      </c>
      <c r="D88" s="94">
        <v>27731477</v>
      </c>
      <c r="E88" s="92" t="s">
        <v>308</v>
      </c>
      <c r="F88" s="82" t="s">
        <v>309</v>
      </c>
      <c r="G88" s="93">
        <v>0</v>
      </c>
    </row>
    <row r="89" spans="2:7">
      <c r="B89" s="2" t="s">
        <v>310</v>
      </c>
      <c r="C89" s="73" t="s">
        <v>311</v>
      </c>
      <c r="D89" s="94">
        <v>392677882</v>
      </c>
      <c r="E89" s="92" t="s">
        <v>312</v>
      </c>
      <c r="F89" s="82" t="s">
        <v>313</v>
      </c>
      <c r="G89" s="58">
        <v>0</v>
      </c>
    </row>
    <row r="90" spans="2:7">
      <c r="B90" s="2" t="s">
        <v>314</v>
      </c>
      <c r="C90" s="80" t="s">
        <v>315</v>
      </c>
      <c r="D90" s="94">
        <v>-102925306</v>
      </c>
      <c r="E90" s="92" t="s">
        <v>316</v>
      </c>
      <c r="F90" s="82" t="s">
        <v>317</v>
      </c>
      <c r="G90" s="58">
        <v>0</v>
      </c>
    </row>
    <row r="91" spans="2:7">
      <c r="B91" s="2" t="s">
        <v>318</v>
      </c>
      <c r="C91" s="73" t="s">
        <v>319</v>
      </c>
      <c r="D91" s="94">
        <v>181430296</v>
      </c>
      <c r="E91" s="92" t="s">
        <v>320</v>
      </c>
      <c r="F91" s="82" t="s">
        <v>321</v>
      </c>
      <c r="G91" s="93">
        <v>0</v>
      </c>
    </row>
    <row r="92" spans="2:7">
      <c r="B92" s="2" t="s">
        <v>322</v>
      </c>
      <c r="C92" s="80" t="s">
        <v>323</v>
      </c>
      <c r="D92" s="94">
        <v>-157928902</v>
      </c>
      <c r="E92" s="92" t="s">
        <v>324</v>
      </c>
      <c r="F92" s="82" t="s">
        <v>325</v>
      </c>
      <c r="G92" s="75">
        <v>0</v>
      </c>
    </row>
    <row r="93" spans="2:7">
      <c r="B93" s="2" t="s">
        <v>326</v>
      </c>
      <c r="C93" s="73" t="s">
        <v>327</v>
      </c>
      <c r="D93" s="94">
        <v>37461333</v>
      </c>
      <c r="E93" s="92" t="s">
        <v>328</v>
      </c>
      <c r="F93" s="82" t="s">
        <v>329</v>
      </c>
      <c r="G93" s="75">
        <v>0</v>
      </c>
    </row>
    <row r="94" spans="2:7">
      <c r="B94" s="2" t="s">
        <v>330</v>
      </c>
      <c r="C94" s="80" t="s">
        <v>331</v>
      </c>
      <c r="D94" s="94">
        <v>-27812136</v>
      </c>
      <c r="E94" s="92" t="s">
        <v>332</v>
      </c>
      <c r="F94" s="82" t="s">
        <v>333</v>
      </c>
      <c r="G94" s="93">
        <v>0</v>
      </c>
    </row>
    <row r="95" spans="2:7">
      <c r="B95" s="2" t="s">
        <v>334</v>
      </c>
      <c r="C95" s="73" t="s">
        <v>335</v>
      </c>
      <c r="D95" s="94">
        <v>25162411</v>
      </c>
      <c r="E95" s="92" t="s">
        <v>336</v>
      </c>
      <c r="F95" s="82" t="s">
        <v>337</v>
      </c>
      <c r="G95" s="93">
        <v>0</v>
      </c>
    </row>
    <row r="96" spans="2:7" ht="16.5" thickBot="1">
      <c r="B96" s="2" t="s">
        <v>338</v>
      </c>
      <c r="C96" s="80" t="s">
        <v>339</v>
      </c>
      <c r="D96" s="94">
        <v>-13621234</v>
      </c>
      <c r="E96" s="92" t="s">
        <v>340</v>
      </c>
      <c r="F96" s="86" t="s">
        <v>341</v>
      </c>
      <c r="G96" s="84">
        <f>SUM(G88:G95)</f>
        <v>0</v>
      </c>
    </row>
    <row r="97" spans="2:7">
      <c r="B97" s="2" t="s">
        <v>342</v>
      </c>
      <c r="C97" s="73" t="s">
        <v>343</v>
      </c>
      <c r="D97" s="94">
        <v>51186546</v>
      </c>
      <c r="E97" s="92"/>
      <c r="F97" s="71" t="s">
        <v>344</v>
      </c>
      <c r="G97" s="72"/>
    </row>
    <row r="98" spans="2:7">
      <c r="B98" s="2" t="s">
        <v>345</v>
      </c>
      <c r="C98" s="80" t="s">
        <v>346</v>
      </c>
      <c r="D98" s="94">
        <v>-35602130</v>
      </c>
      <c r="E98" s="92" t="s">
        <v>347</v>
      </c>
      <c r="F98" s="82" t="s">
        <v>348</v>
      </c>
      <c r="G98" s="93">
        <v>0</v>
      </c>
    </row>
    <row r="99" spans="2:7">
      <c r="B99" s="2" t="s">
        <v>349</v>
      </c>
      <c r="C99" s="73" t="s">
        <v>350</v>
      </c>
      <c r="D99" s="94">
        <v>301826</v>
      </c>
      <c r="E99" s="92" t="s">
        <v>351</v>
      </c>
      <c r="F99" s="82" t="s">
        <v>352</v>
      </c>
      <c r="G99" s="93">
        <v>13082522</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378062063</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13082522</v>
      </c>
    </row>
    <row r="105" spans="2:7" ht="16.5" thickBot="1">
      <c r="B105" s="2" t="s">
        <v>371</v>
      </c>
      <c r="C105" s="80" t="s">
        <v>372</v>
      </c>
      <c r="D105" s="75">
        <v>0</v>
      </c>
      <c r="E105" s="92" t="s">
        <v>373</v>
      </c>
      <c r="F105" s="88" t="s">
        <v>374</v>
      </c>
      <c r="G105" s="89">
        <f>G79+G86+G96+G104</f>
        <v>13082522</v>
      </c>
    </row>
    <row r="106" spans="2:7" ht="16.5" thickBot="1">
      <c r="B106" s="2" t="s">
        <v>375</v>
      </c>
      <c r="C106" s="73" t="s">
        <v>376</v>
      </c>
      <c r="D106" s="75">
        <v>0</v>
      </c>
      <c r="E106" s="92"/>
      <c r="F106" s="91"/>
      <c r="G106" s="91"/>
    </row>
    <row r="107" spans="2:7" ht="16.5" thickBot="1">
      <c r="B107" s="2" t="s">
        <v>377</v>
      </c>
      <c r="C107" s="80" t="s">
        <v>378</v>
      </c>
      <c r="D107" s="75">
        <v>0</v>
      </c>
      <c r="E107" s="92" t="s">
        <v>379</v>
      </c>
      <c r="F107" s="96" t="s">
        <v>380</v>
      </c>
      <c r="G107" s="97">
        <f>+G64+G105</f>
        <v>207753567.5668</v>
      </c>
    </row>
    <row r="108" spans="2:7" ht="16.5" thickBot="1">
      <c r="B108" s="2" t="s">
        <v>381</v>
      </c>
      <c r="C108" s="86" t="s">
        <v>382</v>
      </c>
      <c r="D108" s="87">
        <f>SUM(D104:D107)</f>
        <v>0</v>
      </c>
      <c r="E108" s="92"/>
      <c r="F108" s="91"/>
      <c r="G108" s="91"/>
    </row>
    <row r="109" spans="2:7" ht="16.5" thickBot="1">
      <c r="B109" s="2" t="s">
        <v>383</v>
      </c>
      <c r="C109" s="88" t="s">
        <v>384</v>
      </c>
      <c r="D109" s="89">
        <f>+D72+D77+D86+D102+D108</f>
        <v>492399085</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994937189.90140009</v>
      </c>
      <c r="E111" s="92" t="s">
        <v>389</v>
      </c>
      <c r="F111" s="82" t="s">
        <v>390</v>
      </c>
      <c r="G111" s="101">
        <v>1702673</v>
      </c>
    </row>
    <row r="112" spans="2:7">
      <c r="B112" s="2"/>
      <c r="C112" s="91"/>
      <c r="D112" s="91"/>
      <c r="E112" s="92" t="s">
        <v>391</v>
      </c>
      <c r="F112" s="82" t="s">
        <v>392</v>
      </c>
      <c r="G112" s="101">
        <v>0</v>
      </c>
    </row>
    <row r="113" spans="2:7" ht="16.5" thickBot="1">
      <c r="C113" s="102"/>
      <c r="D113" s="103"/>
      <c r="E113" s="92" t="s">
        <v>393</v>
      </c>
      <c r="F113" s="104" t="s">
        <v>394</v>
      </c>
      <c r="G113" s="105">
        <f>SUM(G111:G112)</f>
        <v>1702673</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430140291</v>
      </c>
    </row>
    <row r="120" spans="2:7" ht="16.5" thickBot="1">
      <c r="C120" s="290" t="str">
        <f>IF(D114-D116=0,"Cuentas de Orden Coiniciden","Cuentas de Orden No Coinciden")</f>
        <v>Cuentas de Orden Coiniciden</v>
      </c>
      <c r="D120" s="291"/>
      <c r="E120" s="110" t="s">
        <v>410</v>
      </c>
      <c r="F120" s="104" t="s">
        <v>411</v>
      </c>
      <c r="G120" s="105">
        <f>+IF([21]E.C.P!E70-SUM(G115:G119)=0,[21]E.C.P!E70,"Error")</f>
        <v>430140291</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51</v>
      </c>
    </row>
    <row r="124" spans="2:7" ht="12.75" customHeight="1">
      <c r="C124" s="114"/>
      <c r="D124" s="115"/>
      <c r="E124" s="110" t="s">
        <v>417</v>
      </c>
      <c r="F124" s="82" t="s">
        <v>418</v>
      </c>
      <c r="G124" s="101">
        <v>8996795</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+[21]E.C.P!F70</f>
        <v>8996846</v>
      </c>
    </row>
    <row r="128" spans="2:7" ht="16.5" customHeight="1">
      <c r="C128" s="102"/>
      <c r="D128" s="103"/>
      <c r="E128" s="110"/>
      <c r="F128" s="117" t="s">
        <v>425</v>
      </c>
      <c r="G128" s="107"/>
    </row>
    <row r="129" spans="3:7" ht="12.75" customHeight="1">
      <c r="C129" s="289"/>
      <c r="D129" s="289"/>
      <c r="E129" s="110" t="s">
        <v>426</v>
      </c>
      <c r="F129" s="82" t="s">
        <v>427</v>
      </c>
      <c r="G129" s="58">
        <v>328349915</v>
      </c>
    </row>
    <row r="130" spans="3:7" ht="12.75" customHeight="1">
      <c r="C130" s="289"/>
      <c r="D130" s="289"/>
      <c r="E130" s="110" t="s">
        <v>428</v>
      </c>
      <c r="F130" s="82" t="s">
        <v>429</v>
      </c>
      <c r="G130" s="94">
        <v>17993897</v>
      </c>
    </row>
    <row r="131" spans="3:7" ht="17.25" customHeight="1" thickBot="1">
      <c r="C131" s="102"/>
      <c r="D131" s="103"/>
      <c r="E131" s="110" t="s">
        <v>430</v>
      </c>
      <c r="F131" s="116" t="s">
        <v>431</v>
      </c>
      <c r="G131" s="105">
        <f>SUM(G129:G130)</f>
        <v>346343812</v>
      </c>
    </row>
    <row r="132" spans="3:7" ht="15" customHeight="1" thickBot="1">
      <c r="C132" s="102"/>
      <c r="D132" s="103"/>
      <c r="E132" s="110" t="s">
        <v>432</v>
      </c>
      <c r="F132" s="88" t="s">
        <v>433</v>
      </c>
      <c r="G132" s="118">
        <f>+G113+G120+G127+G131</f>
        <v>787183622</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994937189.5668</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0:D121"/>
    <mergeCell ref="C129:D130"/>
    <mergeCell ref="C133:D134"/>
    <mergeCell ref="C1:E1"/>
    <mergeCell ref="C2:E2"/>
    <mergeCell ref="C3:E3"/>
    <mergeCell ref="C4:D4"/>
  </mergeCells>
  <conditionalFormatting sqref="D8:D11 D34:D55 D57:D63 D68:D72 D74:D77 D79:D86 D88:D102 D104:D108 G8:G21 G23 D20:D32 G31:G134 G29 D13:D18">
    <cfRule type="cellIs" dxfId="87" priority="3" stopIfTrue="1" operator="between">
      <formula>-0.1</formula>
      <formula>-50</formula>
    </cfRule>
    <cfRule type="cellIs" dxfId="86" priority="4" stopIfTrue="1" operator="between">
      <formula>0.1</formula>
      <formula>50</formula>
    </cfRule>
  </conditionalFormatting>
  <conditionalFormatting sqref="G24:G28">
    <cfRule type="cellIs" dxfId="85" priority="1" stopIfTrue="1" operator="between">
      <formula>-0.1</formula>
      <formula>-50</formula>
    </cfRule>
    <cfRule type="cellIs" dxfId="84"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8:D9 G17 G45 G54"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42578125" style="9" customWidth="1"/>
    <col min="9" max="9" width="1.7109375" style="9" hidden="1" customWidth="1"/>
    <col min="10" max="10" width="0.285156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[22]Presentacion!C3</f>
        <v>COMEFLO - IAMPP</v>
      </c>
      <c r="G1" s="56"/>
    </row>
    <row r="2" spans="1:7" s="3" customFormat="1" ht="15" customHeight="1">
      <c r="A2" s="1"/>
      <c r="B2" s="2"/>
      <c r="C2" s="294" t="s">
        <v>2</v>
      </c>
      <c r="D2" s="294"/>
      <c r="E2" s="294"/>
      <c r="F2" s="55" t="str">
        <f>[22]Presentacion!C4</f>
        <v>Flores</v>
      </c>
      <c r="G2" s="56"/>
    </row>
    <row r="3" spans="1:7" s="3" customFormat="1" ht="15" customHeight="1">
      <c r="A3" s="1"/>
      <c r="B3" s="2"/>
      <c r="C3" s="294" t="s">
        <v>3</v>
      </c>
      <c r="D3" s="294"/>
      <c r="E3" s="294"/>
      <c r="F3" s="57">
        <f>[22]Presentacion!C7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631298.52</v>
      </c>
      <c r="E8" s="74" t="s">
        <v>13</v>
      </c>
      <c r="F8" s="73" t="s">
        <v>14</v>
      </c>
      <c r="G8" s="75">
        <v>8353141</v>
      </c>
    </row>
    <row r="9" spans="1:7">
      <c r="B9" s="8" t="s">
        <v>15</v>
      </c>
      <c r="C9" s="73" t="s">
        <v>16</v>
      </c>
      <c r="D9" s="58">
        <v>0</v>
      </c>
      <c r="E9" s="74" t="s">
        <v>17</v>
      </c>
      <c r="F9" s="73" t="s">
        <v>18</v>
      </c>
      <c r="G9" s="75">
        <v>9335525</v>
      </c>
    </row>
    <row r="10" spans="1:7">
      <c r="B10" s="8" t="s">
        <v>19</v>
      </c>
      <c r="C10" s="73" t="s">
        <v>20</v>
      </c>
      <c r="D10" s="76">
        <v>116382431</v>
      </c>
      <c r="E10" s="74" t="s">
        <v>21</v>
      </c>
      <c r="F10" s="73" t="s">
        <v>22</v>
      </c>
      <c r="G10" s="58">
        <v>0</v>
      </c>
    </row>
    <row r="11" spans="1:7" ht="16.5" thickBot="1">
      <c r="B11" s="8" t="s">
        <v>23</v>
      </c>
      <c r="C11" s="77" t="s">
        <v>24</v>
      </c>
      <c r="D11" s="78">
        <f>SUM(D8:D10)</f>
        <v>117013729.52</v>
      </c>
      <c r="E11" s="74" t="s">
        <v>25</v>
      </c>
      <c r="F11" s="73" t="s">
        <v>26</v>
      </c>
      <c r="G11" s="75">
        <v>122034</v>
      </c>
    </row>
    <row r="12" spans="1:7">
      <c r="C12" s="69" t="s">
        <v>27</v>
      </c>
      <c r="D12" s="70"/>
      <c r="E12" s="74" t="s">
        <v>28</v>
      </c>
      <c r="F12" s="73" t="s">
        <v>29</v>
      </c>
      <c r="G12" s="58">
        <v>0</v>
      </c>
    </row>
    <row r="13" spans="1:7">
      <c r="B13" s="8" t="s">
        <v>30</v>
      </c>
      <c r="C13" s="73" t="s">
        <v>31</v>
      </c>
      <c r="D13" s="79">
        <v>9347578</v>
      </c>
      <c r="E13" s="74" t="s">
        <v>32</v>
      </c>
      <c r="F13" s="73" t="s">
        <v>33</v>
      </c>
      <c r="G13" s="75">
        <v>44879</v>
      </c>
    </row>
    <row r="14" spans="1:7">
      <c r="B14" s="8" t="s">
        <v>34</v>
      </c>
      <c r="C14" s="80" t="s">
        <v>35</v>
      </c>
      <c r="D14" s="58">
        <v>0</v>
      </c>
      <c r="E14" s="74" t="s">
        <v>36</v>
      </c>
      <c r="F14" s="73" t="s">
        <v>37</v>
      </c>
      <c r="G14" s="58">
        <v>1317741</v>
      </c>
    </row>
    <row r="15" spans="1:7">
      <c r="B15" s="8" t="s">
        <v>38</v>
      </c>
      <c r="C15" s="73" t="s">
        <v>39</v>
      </c>
      <c r="D15" s="58">
        <v>0</v>
      </c>
      <c r="E15" s="74" t="s">
        <v>40</v>
      </c>
      <c r="F15" s="73" t="s">
        <v>41</v>
      </c>
      <c r="G15" s="58">
        <v>0</v>
      </c>
    </row>
    <row r="16" spans="1:7">
      <c r="B16" s="8" t="s">
        <v>42</v>
      </c>
      <c r="C16" s="80" t="s">
        <v>43</v>
      </c>
      <c r="D16" s="58">
        <v>0</v>
      </c>
      <c r="E16" s="74" t="s">
        <v>44</v>
      </c>
      <c r="F16" s="73" t="s">
        <v>45</v>
      </c>
      <c r="G16" s="58">
        <v>885160</v>
      </c>
    </row>
    <row r="17" spans="2:7">
      <c r="B17" s="8" t="s">
        <v>46</v>
      </c>
      <c r="C17" s="80" t="s">
        <v>47</v>
      </c>
      <c r="D17" s="58">
        <v>0</v>
      </c>
      <c r="E17" s="74" t="s">
        <v>48</v>
      </c>
      <c r="F17" s="73" t="s">
        <v>49</v>
      </c>
      <c r="G17" s="58">
        <f>4873523+6168768</f>
        <v>11042291</v>
      </c>
    </row>
    <row r="18" spans="2:7" ht="16.5" thickBot="1">
      <c r="B18" s="8" t="s">
        <v>50</v>
      </c>
      <c r="C18" s="77" t="s">
        <v>51</v>
      </c>
      <c r="D18" s="78">
        <f>SUM(D13:D17)</f>
        <v>9347578</v>
      </c>
      <c r="E18" s="74" t="s">
        <v>52</v>
      </c>
      <c r="F18" s="73" t="s">
        <v>53</v>
      </c>
      <c r="G18" s="58">
        <v>0</v>
      </c>
    </row>
    <row r="19" spans="2:7">
      <c r="C19" s="69" t="s">
        <v>54</v>
      </c>
      <c r="D19" s="70"/>
      <c r="E19" s="68" t="s">
        <v>55</v>
      </c>
      <c r="F19" s="73" t="s">
        <v>56</v>
      </c>
      <c r="G19" s="58">
        <v>0</v>
      </c>
    </row>
    <row r="20" spans="2:7">
      <c r="B20" s="8" t="s">
        <v>57</v>
      </c>
      <c r="C20" s="73" t="s">
        <v>58</v>
      </c>
      <c r="D20" s="58">
        <v>2128229</v>
      </c>
      <c r="E20" s="74" t="s">
        <v>59</v>
      </c>
      <c r="F20" s="73" t="s">
        <v>60</v>
      </c>
      <c r="G20" s="58">
        <v>0</v>
      </c>
    </row>
    <row r="21" spans="2:7" ht="16.5" thickBot="1">
      <c r="B21" s="8" t="s">
        <v>61</v>
      </c>
      <c r="C21" s="73" t="s">
        <v>62</v>
      </c>
      <c r="D21" s="75">
        <v>4505063</v>
      </c>
      <c r="E21" s="74" t="s">
        <v>63</v>
      </c>
      <c r="F21" s="77" t="s">
        <v>64</v>
      </c>
      <c r="G21" s="81">
        <f>SUM(G8:G20)</f>
        <v>31100771</v>
      </c>
    </row>
    <row r="22" spans="2:7">
      <c r="B22" s="8" t="s">
        <v>65</v>
      </c>
      <c r="C22" s="73" t="s">
        <v>66</v>
      </c>
      <c r="D22" s="58">
        <v>0</v>
      </c>
      <c r="E22" s="74"/>
      <c r="F22" s="71" t="s">
        <v>67</v>
      </c>
      <c r="G22" s="72"/>
    </row>
    <row r="23" spans="2:7">
      <c r="B23" s="8" t="s">
        <v>68</v>
      </c>
      <c r="C23" s="73" t="s">
        <v>69</v>
      </c>
      <c r="D23" s="58">
        <v>0</v>
      </c>
      <c r="E23" s="74" t="s">
        <v>70</v>
      </c>
      <c r="F23" s="82" t="s">
        <v>71</v>
      </c>
      <c r="G23" s="75">
        <v>0</v>
      </c>
    </row>
    <row r="24" spans="2:7">
      <c r="B24" s="8" t="s">
        <v>72</v>
      </c>
      <c r="C24" s="73" t="s">
        <v>73</v>
      </c>
      <c r="D24" s="58">
        <v>0</v>
      </c>
      <c r="E24" s="74" t="s">
        <v>74</v>
      </c>
      <c r="F24" s="83" t="s">
        <v>60</v>
      </c>
      <c r="G24" s="58">
        <v>0</v>
      </c>
    </row>
    <row r="25" spans="2:7">
      <c r="B25" s="8" t="s">
        <v>75</v>
      </c>
      <c r="C25" s="73" t="s">
        <v>76</v>
      </c>
      <c r="D25" s="58">
        <v>324603</v>
      </c>
      <c r="E25" s="74" t="s">
        <v>77</v>
      </c>
      <c r="F25" s="82" t="s">
        <v>78</v>
      </c>
      <c r="G25" s="58">
        <v>0</v>
      </c>
    </row>
    <row r="26" spans="2:7">
      <c r="B26" s="8" t="s">
        <v>79</v>
      </c>
      <c r="C26" s="73" t="s">
        <v>80</v>
      </c>
      <c r="D26" s="75">
        <v>399535</v>
      </c>
      <c r="E26" s="74" t="s">
        <v>81</v>
      </c>
      <c r="F26" s="83" t="s">
        <v>82</v>
      </c>
      <c r="G26" s="58">
        <v>0</v>
      </c>
    </row>
    <row r="27" spans="2:7">
      <c r="B27" s="8" t="s">
        <v>83</v>
      </c>
      <c r="C27" s="73" t="s">
        <v>84</v>
      </c>
      <c r="D27" s="75">
        <v>9725636</v>
      </c>
      <c r="E27" s="74" t="s">
        <v>85</v>
      </c>
      <c r="F27" s="82" t="s">
        <v>86</v>
      </c>
      <c r="G27" s="58">
        <v>0</v>
      </c>
    </row>
    <row r="28" spans="2:7">
      <c r="B28" s="8" t="s">
        <v>87</v>
      </c>
      <c r="C28" s="73" t="s">
        <v>88</v>
      </c>
      <c r="D28" s="75">
        <v>58479</v>
      </c>
      <c r="E28" s="74" t="s">
        <v>89</v>
      </c>
      <c r="F28" s="82" t="s">
        <v>90</v>
      </c>
      <c r="G28" s="58">
        <v>12695420</v>
      </c>
    </row>
    <row r="29" spans="2:7" ht="16.5" thickBot="1">
      <c r="B29" s="8" t="s">
        <v>91</v>
      </c>
      <c r="C29" s="73" t="s">
        <v>92</v>
      </c>
      <c r="D29" s="58">
        <v>0</v>
      </c>
      <c r="E29" s="74" t="s">
        <v>93</v>
      </c>
      <c r="F29" s="77" t="s">
        <v>94</v>
      </c>
      <c r="G29" s="78">
        <f>SUM(G23:G28)</f>
        <v>12695420</v>
      </c>
    </row>
    <row r="30" spans="2:7">
      <c r="B30" s="8" t="s">
        <v>95</v>
      </c>
      <c r="C30" s="73" t="s">
        <v>96</v>
      </c>
      <c r="D30" s="58">
        <v>0</v>
      </c>
      <c r="E30" s="74"/>
      <c r="F30" s="71" t="s">
        <v>97</v>
      </c>
      <c r="G30" s="72"/>
    </row>
    <row r="31" spans="2:7">
      <c r="B31" s="8" t="s">
        <v>98</v>
      </c>
      <c r="C31" s="80" t="s">
        <v>99</v>
      </c>
      <c r="D31" s="58">
        <v>0</v>
      </c>
      <c r="E31" s="74" t="s">
        <v>100</v>
      </c>
      <c r="F31" s="82" t="s">
        <v>101</v>
      </c>
      <c r="G31" s="75">
        <v>293455</v>
      </c>
    </row>
    <row r="32" spans="2:7" ht="16.5" thickBot="1">
      <c r="B32" s="8" t="s">
        <v>102</v>
      </c>
      <c r="C32" s="77" t="s">
        <v>103</v>
      </c>
      <c r="D32" s="84">
        <f>SUM(D20:D31)</f>
        <v>17141545</v>
      </c>
      <c r="E32" s="74" t="s">
        <v>104</v>
      </c>
      <c r="F32" s="82" t="s">
        <v>105</v>
      </c>
      <c r="G32" s="58">
        <v>47311765</v>
      </c>
    </row>
    <row r="33" spans="2:7">
      <c r="C33" s="69" t="s">
        <v>106</v>
      </c>
      <c r="D33" s="70"/>
      <c r="E33" s="74" t="s">
        <v>107</v>
      </c>
      <c r="F33" s="82" t="s">
        <v>108</v>
      </c>
      <c r="G33" s="75">
        <v>0</v>
      </c>
    </row>
    <row r="34" spans="2:7">
      <c r="B34" s="8" t="s">
        <v>109</v>
      </c>
      <c r="C34" s="73" t="s">
        <v>110</v>
      </c>
      <c r="D34" s="58">
        <v>9334</v>
      </c>
      <c r="E34" s="74" t="s">
        <v>111</v>
      </c>
      <c r="F34" s="82" t="s">
        <v>112</v>
      </c>
      <c r="G34" s="58">
        <v>0</v>
      </c>
    </row>
    <row r="35" spans="2:7">
      <c r="B35" s="8" t="s">
        <v>113</v>
      </c>
      <c r="C35" s="73" t="s">
        <v>114</v>
      </c>
      <c r="D35" s="58">
        <v>0</v>
      </c>
      <c r="E35" s="68" t="s">
        <v>115</v>
      </c>
      <c r="F35" s="82" t="s">
        <v>116</v>
      </c>
      <c r="G35" s="58">
        <v>10570175</v>
      </c>
    </row>
    <row r="36" spans="2:7">
      <c r="B36" s="8" t="s">
        <v>117</v>
      </c>
      <c r="C36" s="73" t="s">
        <v>118</v>
      </c>
      <c r="D36" s="58">
        <v>0</v>
      </c>
      <c r="E36" s="74" t="s">
        <v>119</v>
      </c>
      <c r="F36" s="82" t="s">
        <v>120</v>
      </c>
      <c r="G36" s="58">
        <v>108397</v>
      </c>
    </row>
    <row r="37" spans="2:7">
      <c r="B37" s="8" t="s">
        <v>121</v>
      </c>
      <c r="C37" s="73" t="s">
        <v>122</v>
      </c>
      <c r="D37" s="58">
        <v>2028798</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0</v>
      </c>
    </row>
    <row r="42" spans="2:7">
      <c r="B42" s="8" t="s">
        <v>141</v>
      </c>
      <c r="C42" s="73" t="s">
        <v>142</v>
      </c>
      <c r="D42" s="58">
        <v>46925</v>
      </c>
      <c r="E42" s="85" t="s">
        <v>143</v>
      </c>
      <c r="F42" s="82" t="s">
        <v>144</v>
      </c>
      <c r="G42" s="58">
        <v>0</v>
      </c>
    </row>
    <row r="43" spans="2:7">
      <c r="B43" s="8" t="s">
        <v>145</v>
      </c>
      <c r="C43" s="73" t="s">
        <v>146</v>
      </c>
      <c r="D43" s="58">
        <v>1177682</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1983808</v>
      </c>
    </row>
    <row r="46" spans="2:7">
      <c r="B46" s="8" t="s">
        <v>157</v>
      </c>
      <c r="C46" s="73" t="s">
        <v>158</v>
      </c>
      <c r="D46" s="75">
        <v>0</v>
      </c>
      <c r="E46" s="74" t="s">
        <v>159</v>
      </c>
      <c r="F46" s="82" t="s">
        <v>160</v>
      </c>
      <c r="G46" s="58">
        <v>0</v>
      </c>
    </row>
    <row r="47" spans="2:7">
      <c r="B47" s="8" t="s">
        <v>161</v>
      </c>
      <c r="C47" s="73" t="s">
        <v>162</v>
      </c>
      <c r="D47" s="75">
        <v>444657</v>
      </c>
      <c r="E47" s="74" t="s">
        <v>163</v>
      </c>
      <c r="F47" s="82" t="s">
        <v>164</v>
      </c>
      <c r="G47" s="58">
        <v>0</v>
      </c>
    </row>
    <row r="48" spans="2:7">
      <c r="B48" s="8" t="s">
        <v>165</v>
      </c>
      <c r="C48" s="73" t="s">
        <v>166</v>
      </c>
      <c r="D48" s="58">
        <v>4031290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0</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-800897</v>
      </c>
      <c r="E53" s="74" t="s">
        <v>185</v>
      </c>
      <c r="F53" s="82" t="s">
        <v>186</v>
      </c>
      <c r="G53" s="58">
        <v>0</v>
      </c>
    </row>
    <row r="54" spans="2:7">
      <c r="B54" s="8" t="s">
        <v>187</v>
      </c>
      <c r="C54" s="80" t="s">
        <v>188</v>
      </c>
      <c r="D54" s="58">
        <v>-7065</v>
      </c>
      <c r="E54" s="74" t="s">
        <v>189</v>
      </c>
      <c r="F54" s="82" t="s">
        <v>190</v>
      </c>
      <c r="G54" s="58">
        <v>2657676</v>
      </c>
    </row>
    <row r="55" spans="2:7" ht="16.5" thickBot="1">
      <c r="B55" s="8" t="s">
        <v>191</v>
      </c>
      <c r="C55" s="77" t="s">
        <v>192</v>
      </c>
      <c r="D55" s="84">
        <f>SUM(D34:D54)</f>
        <v>6930724</v>
      </c>
      <c r="E55" s="74" t="s">
        <v>193</v>
      </c>
      <c r="F55" s="82" t="s">
        <v>194</v>
      </c>
      <c r="G55" s="58">
        <v>0</v>
      </c>
    </row>
    <row r="56" spans="2:7" ht="16.5" thickBot="1">
      <c r="C56" s="69" t="s">
        <v>195</v>
      </c>
      <c r="D56" s="70"/>
      <c r="E56" s="74" t="s">
        <v>196</v>
      </c>
      <c r="F56" s="77" t="s">
        <v>197</v>
      </c>
      <c r="G56" s="84">
        <f>SUM(G31:G55)</f>
        <v>62925276</v>
      </c>
    </row>
    <row r="57" spans="2:7">
      <c r="B57" s="8" t="s">
        <v>198</v>
      </c>
      <c r="C57" s="73" t="s">
        <v>199</v>
      </c>
      <c r="D57" s="58">
        <v>9117675</v>
      </c>
      <c r="E57" s="74"/>
      <c r="F57" s="71" t="s">
        <v>200</v>
      </c>
      <c r="G57" s="72"/>
    </row>
    <row r="58" spans="2:7">
      <c r="B58" s="8" t="s">
        <v>201</v>
      </c>
      <c r="C58" s="73" t="s">
        <v>202</v>
      </c>
      <c r="D58" s="58">
        <v>877913</v>
      </c>
      <c r="E58" s="74" t="s">
        <v>203</v>
      </c>
      <c r="F58" s="73" t="s">
        <v>204</v>
      </c>
      <c r="G58" s="58">
        <v>0</v>
      </c>
    </row>
    <row r="59" spans="2:7">
      <c r="B59" s="8" t="s">
        <v>205</v>
      </c>
      <c r="C59" s="73" t="s">
        <v>206</v>
      </c>
      <c r="D59" s="58">
        <v>3654820</v>
      </c>
      <c r="E59" s="74" t="s">
        <v>207</v>
      </c>
      <c r="F59" s="73" t="s">
        <v>208</v>
      </c>
      <c r="G59" s="58">
        <v>0</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13650408</v>
      </c>
      <c r="E63" s="74" t="s">
        <v>223</v>
      </c>
      <c r="F63" s="86" t="s">
        <v>224</v>
      </c>
      <c r="G63" s="84">
        <f>SUM(G58:G62)</f>
        <v>0</v>
      </c>
    </row>
    <row r="64" spans="2:7" ht="16.5" thickBot="1">
      <c r="B64" s="8" t="s">
        <v>225</v>
      </c>
      <c r="C64" s="88" t="s">
        <v>226</v>
      </c>
      <c r="D64" s="89">
        <f>D11+D18+D32+D55+D63</f>
        <v>164083984.51999998</v>
      </c>
      <c r="E64" s="74" t="s">
        <v>227</v>
      </c>
      <c r="F64" s="88" t="s">
        <v>228</v>
      </c>
      <c r="G64" s="89">
        <f>+G21+G29+G56+G63</f>
        <v>106721467</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0</v>
      </c>
    </row>
    <row r="82" spans="2:7">
      <c r="B82" s="2" t="s">
        <v>286</v>
      </c>
      <c r="C82" s="80" t="s">
        <v>43</v>
      </c>
      <c r="D82" s="58">
        <v>0</v>
      </c>
      <c r="E82" s="92" t="s">
        <v>287</v>
      </c>
      <c r="F82" s="82" t="s">
        <v>274</v>
      </c>
      <c r="G82" s="58">
        <v>0</v>
      </c>
    </row>
    <row r="83" spans="2:7">
      <c r="B83" s="2" t="s">
        <v>288</v>
      </c>
      <c r="C83" s="73" t="s">
        <v>289</v>
      </c>
      <c r="D83" s="75">
        <v>74352258</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74352258</v>
      </c>
      <c r="E86" s="92" t="s">
        <v>302</v>
      </c>
      <c r="F86" s="77" t="s">
        <v>303</v>
      </c>
      <c r="G86" s="84">
        <f>SUM(G81:G85)</f>
        <v>0</v>
      </c>
    </row>
    <row r="87" spans="2:7">
      <c r="B87" s="2"/>
      <c r="C87" s="69" t="s">
        <v>304</v>
      </c>
      <c r="D87" s="70"/>
      <c r="E87" s="92"/>
      <c r="F87" s="71" t="s">
        <v>305</v>
      </c>
      <c r="G87" s="72"/>
    </row>
    <row r="88" spans="2:7">
      <c r="B88" s="2" t="s">
        <v>306</v>
      </c>
      <c r="C88" s="73" t="s">
        <v>307</v>
      </c>
      <c r="D88" s="94">
        <v>5817037</v>
      </c>
      <c r="E88" s="92" t="s">
        <v>308</v>
      </c>
      <c r="F88" s="82" t="s">
        <v>309</v>
      </c>
      <c r="G88" s="93">
        <v>0</v>
      </c>
    </row>
    <row r="89" spans="2:7">
      <c r="B89" s="2" t="s">
        <v>310</v>
      </c>
      <c r="C89" s="73" t="s">
        <v>311</v>
      </c>
      <c r="D89" s="94">
        <v>270199168</v>
      </c>
      <c r="E89" s="92" t="s">
        <v>312</v>
      </c>
      <c r="F89" s="82" t="s">
        <v>313</v>
      </c>
      <c r="G89" s="58">
        <v>0</v>
      </c>
    </row>
    <row r="90" spans="2:7">
      <c r="B90" s="2" t="s">
        <v>314</v>
      </c>
      <c r="C90" s="80" t="s">
        <v>315</v>
      </c>
      <c r="D90" s="94">
        <v>-79565005</v>
      </c>
      <c r="E90" s="92" t="s">
        <v>316</v>
      </c>
      <c r="F90" s="82" t="s">
        <v>317</v>
      </c>
      <c r="G90" s="58">
        <v>0</v>
      </c>
    </row>
    <row r="91" spans="2:7">
      <c r="B91" s="2" t="s">
        <v>318</v>
      </c>
      <c r="C91" s="73" t="s">
        <v>319</v>
      </c>
      <c r="D91" s="94">
        <v>107457574</v>
      </c>
      <c r="E91" s="92" t="s">
        <v>320</v>
      </c>
      <c r="F91" s="82" t="s">
        <v>321</v>
      </c>
      <c r="G91" s="93">
        <v>0</v>
      </c>
    </row>
    <row r="92" spans="2:7">
      <c r="B92" s="2" t="s">
        <v>322</v>
      </c>
      <c r="C92" s="80" t="s">
        <v>323</v>
      </c>
      <c r="D92" s="94">
        <v>-85312086</v>
      </c>
      <c r="E92" s="92" t="s">
        <v>324</v>
      </c>
      <c r="F92" s="82" t="s">
        <v>325</v>
      </c>
      <c r="G92" s="75">
        <v>0</v>
      </c>
    </row>
    <row r="93" spans="2:7">
      <c r="B93" s="2" t="s">
        <v>326</v>
      </c>
      <c r="C93" s="73" t="s">
        <v>327</v>
      </c>
      <c r="D93" s="94">
        <v>27836</v>
      </c>
      <c r="E93" s="92" t="s">
        <v>328</v>
      </c>
      <c r="F93" s="82" t="s">
        <v>329</v>
      </c>
      <c r="G93" s="75">
        <v>0</v>
      </c>
    </row>
    <row r="94" spans="2:7">
      <c r="B94" s="2" t="s">
        <v>330</v>
      </c>
      <c r="C94" s="80" t="s">
        <v>331</v>
      </c>
      <c r="D94" s="94">
        <v>-27836</v>
      </c>
      <c r="E94" s="92" t="s">
        <v>332</v>
      </c>
      <c r="F94" s="82" t="s">
        <v>333</v>
      </c>
      <c r="G94" s="93">
        <v>0</v>
      </c>
    </row>
    <row r="95" spans="2:7">
      <c r="B95" s="2" t="s">
        <v>334</v>
      </c>
      <c r="C95" s="73" t="s">
        <v>335</v>
      </c>
      <c r="D95" s="94">
        <v>6018307</v>
      </c>
      <c r="E95" s="92" t="s">
        <v>336</v>
      </c>
      <c r="F95" s="82" t="s">
        <v>337</v>
      </c>
      <c r="G95" s="93">
        <v>0</v>
      </c>
    </row>
    <row r="96" spans="2:7" ht="16.5" thickBot="1">
      <c r="B96" s="2" t="s">
        <v>338</v>
      </c>
      <c r="C96" s="80" t="s">
        <v>339</v>
      </c>
      <c r="D96" s="94">
        <v>-3357274</v>
      </c>
      <c r="E96" s="92" t="s">
        <v>340</v>
      </c>
      <c r="F96" s="86" t="s">
        <v>341</v>
      </c>
      <c r="G96" s="84">
        <f>SUM(G88:G95)</f>
        <v>0</v>
      </c>
    </row>
    <row r="97" spans="2:7">
      <c r="B97" s="2" t="s">
        <v>342</v>
      </c>
      <c r="C97" s="73" t="s">
        <v>343</v>
      </c>
      <c r="D97" s="94">
        <v>62657468</v>
      </c>
      <c r="E97" s="92"/>
      <c r="F97" s="71" t="s">
        <v>344</v>
      </c>
      <c r="G97" s="72"/>
    </row>
    <row r="98" spans="2:7">
      <c r="B98" s="2" t="s">
        <v>345</v>
      </c>
      <c r="C98" s="80" t="s">
        <v>346</v>
      </c>
      <c r="D98" s="94">
        <v>-52816110</v>
      </c>
      <c r="E98" s="92" t="s">
        <v>347</v>
      </c>
      <c r="F98" s="82" t="s">
        <v>348</v>
      </c>
      <c r="G98" s="93">
        <v>0</v>
      </c>
    </row>
    <row r="99" spans="2:7">
      <c r="B99" s="2" t="s">
        <v>349</v>
      </c>
      <c r="C99" s="73" t="s">
        <v>350</v>
      </c>
      <c r="D99" s="94">
        <v>153481</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231252560</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0</v>
      </c>
    </row>
    <row r="106" spans="2:7" ht="16.5" thickBot="1">
      <c r="B106" s="2" t="s">
        <v>375</v>
      </c>
      <c r="C106" s="73" t="s">
        <v>376</v>
      </c>
      <c r="D106" s="75">
        <v>5640534</v>
      </c>
      <c r="E106" s="92"/>
      <c r="F106" s="91"/>
      <c r="G106" s="91"/>
    </row>
    <row r="107" spans="2:7" ht="16.5" thickBot="1">
      <c r="B107" s="2" t="s">
        <v>377</v>
      </c>
      <c r="C107" s="80" t="s">
        <v>378</v>
      </c>
      <c r="D107" s="75">
        <v>-4926286</v>
      </c>
      <c r="E107" s="92" t="s">
        <v>379</v>
      </c>
      <c r="F107" s="96" t="s">
        <v>380</v>
      </c>
      <c r="G107" s="97">
        <f>+G64+G105</f>
        <v>106721467</v>
      </c>
    </row>
    <row r="108" spans="2:7" ht="16.5" thickBot="1">
      <c r="B108" s="2" t="s">
        <v>381</v>
      </c>
      <c r="C108" s="86" t="s">
        <v>382</v>
      </c>
      <c r="D108" s="87">
        <f>SUM(D104:D107)</f>
        <v>714248</v>
      </c>
      <c r="E108" s="92"/>
      <c r="F108" s="91"/>
      <c r="G108" s="91"/>
    </row>
    <row r="109" spans="2:7" ht="16.5" thickBot="1">
      <c r="B109" s="2" t="s">
        <v>383</v>
      </c>
      <c r="C109" s="88" t="s">
        <v>384</v>
      </c>
      <c r="D109" s="89">
        <f>+D72+D77+D86+D102+D108</f>
        <v>306319066</v>
      </c>
      <c r="E109" s="92"/>
      <c r="F109" s="88" t="s">
        <v>385</v>
      </c>
      <c r="G109" s="98">
        <f>+D6</f>
        <v>2021</v>
      </c>
    </row>
    <row r="110" spans="2:7" ht="16.5" thickBot="1">
      <c r="B110" s="2"/>
      <c r="C110" s="90"/>
      <c r="D110" s="91"/>
      <c r="E110" s="92"/>
      <c r="F110" s="99" t="s">
        <v>386</v>
      </c>
      <c r="G110" s="120"/>
    </row>
    <row r="111" spans="2:7" ht="16.5" thickBot="1">
      <c r="B111" s="2" t="s">
        <v>387</v>
      </c>
      <c r="C111" s="96" t="s">
        <v>388</v>
      </c>
      <c r="D111" s="97">
        <f>D64+D109</f>
        <v>470403050.51999998</v>
      </c>
      <c r="E111" s="92" t="s">
        <v>389</v>
      </c>
      <c r="F111" s="82" t="s">
        <v>390</v>
      </c>
      <c r="G111" s="101">
        <v>8139492</v>
      </c>
    </row>
    <row r="112" spans="2:7">
      <c r="B112" s="2"/>
      <c r="C112" s="91"/>
      <c r="D112" s="91"/>
      <c r="E112" s="92" t="s">
        <v>391</v>
      </c>
      <c r="F112" s="82" t="s">
        <v>392</v>
      </c>
      <c r="G112" s="101">
        <v>0</v>
      </c>
    </row>
    <row r="113" spans="2:7" ht="16.5" thickBot="1">
      <c r="C113" s="102"/>
      <c r="D113" s="103"/>
      <c r="E113" s="92" t="s">
        <v>393</v>
      </c>
      <c r="F113" s="104" t="s">
        <v>394</v>
      </c>
      <c r="G113" s="105">
        <f>SUM(G111:G112)</f>
        <v>8139492</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216055980</v>
      </c>
    </row>
    <row r="120" spans="2:7" ht="16.5" thickBot="1">
      <c r="C120" s="290" t="str">
        <f>IF(D114-D116=0,"Cuentas de Orden Coiniciden","Cuentas de Orden No Coinciden")</f>
        <v>Cuentas de Orden Coiniciden</v>
      </c>
      <c r="D120" s="291"/>
      <c r="E120" s="110" t="s">
        <v>410</v>
      </c>
      <c r="F120" s="104" t="s">
        <v>411</v>
      </c>
      <c r="G120" s="105">
        <f>+IF([22]E.C.P!E70-SUM(G115:G119)=0,[22]E.C.P!E70,"Error")</f>
        <v>216055980</v>
      </c>
    </row>
    <row r="121" spans="2:7" ht="16.5" thickBot="1">
      <c r="C121" s="292"/>
      <c r="D121" s="293"/>
      <c r="E121" s="110"/>
      <c r="F121" s="99" t="s">
        <v>412</v>
      </c>
      <c r="G121" s="120"/>
    </row>
    <row r="122" spans="2:7" ht="12.75" customHeight="1">
      <c r="C122" s="112"/>
      <c r="D122" s="113"/>
      <c r="E122" s="110" t="s">
        <v>413</v>
      </c>
      <c r="F122" s="82" t="s">
        <v>414</v>
      </c>
      <c r="G122" s="94">
        <v>0</v>
      </c>
    </row>
    <row r="123" spans="2:7" ht="12.75" customHeight="1">
      <c r="C123" s="90"/>
      <c r="D123" s="114"/>
      <c r="E123" s="110" t="s">
        <v>415</v>
      </c>
      <c r="F123" s="82" t="s">
        <v>416</v>
      </c>
      <c r="G123" s="94">
        <v>107642845</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+[22]E.C.P!F70</f>
        <v>107642845</v>
      </c>
    </row>
    <row r="128" spans="2:7" ht="16.5" customHeight="1">
      <c r="C128" s="102"/>
      <c r="D128" s="103"/>
      <c r="E128" s="110"/>
      <c r="F128" s="117" t="s">
        <v>425</v>
      </c>
      <c r="G128" s="107"/>
    </row>
    <row r="129" spans="3:7" ht="12.75" customHeight="1">
      <c r="C129" s="289"/>
      <c r="D129" s="289"/>
      <c r="E129" s="110" t="s">
        <v>426</v>
      </c>
      <c r="F129" s="82" t="s">
        <v>427</v>
      </c>
      <c r="G129" s="58">
        <v>35131218</v>
      </c>
    </row>
    <row r="130" spans="3:7" ht="12.75" customHeight="1">
      <c r="C130" s="289"/>
      <c r="D130" s="289"/>
      <c r="E130" s="110" t="s">
        <v>428</v>
      </c>
      <c r="F130" s="82" t="s">
        <v>429</v>
      </c>
      <c r="G130" s="94">
        <v>-3287951</v>
      </c>
    </row>
    <row r="131" spans="3:7" ht="17.25" customHeight="1" thickBot="1">
      <c r="C131" s="102"/>
      <c r="D131" s="103"/>
      <c r="E131" s="110" t="s">
        <v>430</v>
      </c>
      <c r="F131" s="116" t="s">
        <v>431</v>
      </c>
      <c r="G131" s="105">
        <f>SUM(G129:G130)</f>
        <v>31843267</v>
      </c>
    </row>
    <row r="132" spans="3:7" ht="15" customHeight="1" thickBot="1">
      <c r="C132" s="102"/>
      <c r="D132" s="103"/>
      <c r="E132" s="110" t="s">
        <v>432</v>
      </c>
      <c r="F132" s="88" t="s">
        <v>433</v>
      </c>
      <c r="G132" s="118">
        <f>+G113+G120+G127+G131</f>
        <v>363681584</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470403051</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0:D121"/>
    <mergeCell ref="C129:D130"/>
    <mergeCell ref="C133:D134"/>
    <mergeCell ref="C1:E1"/>
    <mergeCell ref="C2:E2"/>
    <mergeCell ref="C3:E3"/>
    <mergeCell ref="C4:D4"/>
  </mergeCells>
  <conditionalFormatting sqref="D8:D11 D13:D18 D34:D55 D57:D63 D68:D72 D74:D77 D79:D86 D88:D102 D104:D108 G8:G21 G23 D20:D32 G31:G134 G29">
    <cfRule type="cellIs" dxfId="83" priority="3" stopIfTrue="1" operator="between">
      <formula>-0.1</formula>
      <formula>-50</formula>
    </cfRule>
    <cfRule type="cellIs" dxfId="82" priority="4" stopIfTrue="1" operator="between">
      <formula>0.1</formula>
      <formula>50</formula>
    </cfRule>
  </conditionalFormatting>
  <conditionalFormatting sqref="G24:G28">
    <cfRule type="cellIs" dxfId="81" priority="1" stopIfTrue="1" operator="between">
      <formula>-0.1</formula>
      <formula>-50</formula>
    </cfRule>
    <cfRule type="cellIs" dxfId="80"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5" right="0.25" top="0.75" bottom="0.75" header="0.3" footer="0.3"/>
  <pageSetup paperSize="9" scale="69" fitToHeight="0" orientation="portrait" r:id="rId1"/>
  <headerFooter alignWithMargins="0"/>
  <rowBreaks count="1" manualBreakCount="1">
    <brk id="65" min="2" max="8" man="1"/>
  </rowBreaks>
  <ignoredErrors>
    <ignoredError sqref="E9:E1048576" numberStoredAsText="1"/>
    <ignoredError sqref="G17"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4"/>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1406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[4]Presentacion!C3</f>
        <v>MHE</v>
      </c>
      <c r="G1" s="56"/>
    </row>
    <row r="2" spans="1:7" s="3" customFormat="1" ht="15" customHeight="1">
      <c r="A2" s="1"/>
      <c r="B2" s="2"/>
      <c r="C2" s="294" t="s">
        <v>2</v>
      </c>
      <c r="D2" s="294"/>
      <c r="E2" s="294"/>
      <c r="F2" s="55" t="str">
        <f>[4]Presentacion!C4</f>
        <v>Montevideo</v>
      </c>
      <c r="G2" s="56"/>
    </row>
    <row r="3" spans="1:7" s="3" customFormat="1" ht="15" customHeight="1">
      <c r="A3" s="1"/>
      <c r="B3" s="2"/>
      <c r="C3" s="294" t="s">
        <v>3</v>
      </c>
      <c r="D3" s="294"/>
      <c r="E3" s="294"/>
      <c r="F3" s="57">
        <f>[4]Presentacion!C7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f>50000+398056</f>
        <v>448056</v>
      </c>
      <c r="E8" s="74" t="s">
        <v>13</v>
      </c>
      <c r="F8" s="73" t="s">
        <v>14</v>
      </c>
      <c r="G8" s="75">
        <v>177609430</v>
      </c>
    </row>
    <row r="9" spans="1:7">
      <c r="B9" s="8" t="s">
        <v>15</v>
      </c>
      <c r="C9" s="73" t="s">
        <v>16</v>
      </c>
      <c r="D9" s="58">
        <v>5949113.1399999997</v>
      </c>
      <c r="E9" s="74" t="s">
        <v>17</v>
      </c>
      <c r="F9" s="73" t="s">
        <v>18</v>
      </c>
      <c r="G9" s="75">
        <v>5903878</v>
      </c>
    </row>
    <row r="10" spans="1:7">
      <c r="B10" s="8" t="s">
        <v>19</v>
      </c>
      <c r="C10" s="73" t="s">
        <v>20</v>
      </c>
      <c r="D10" s="76">
        <v>43236652.240000002</v>
      </c>
      <c r="E10" s="74" t="s">
        <v>21</v>
      </c>
      <c r="F10" s="73" t="s">
        <v>22</v>
      </c>
      <c r="G10" s="58">
        <v>0</v>
      </c>
    </row>
    <row r="11" spans="1:7" ht="16.5" thickBot="1">
      <c r="B11" s="8" t="s">
        <v>23</v>
      </c>
      <c r="C11" s="77" t="s">
        <v>24</v>
      </c>
      <c r="D11" s="78">
        <f>SUM(D8:D10)</f>
        <v>49633821.380000003</v>
      </c>
      <c r="E11" s="74" t="s">
        <v>25</v>
      </c>
      <c r="F11" s="73" t="s">
        <v>26</v>
      </c>
      <c r="G11" s="75">
        <v>81772592</v>
      </c>
    </row>
    <row r="12" spans="1:7">
      <c r="C12" s="69" t="s">
        <v>27</v>
      </c>
      <c r="D12" s="70"/>
      <c r="E12" s="74" t="s">
        <v>28</v>
      </c>
      <c r="F12" s="73" t="s">
        <v>29</v>
      </c>
      <c r="G12" s="58">
        <v>4396853</v>
      </c>
    </row>
    <row r="13" spans="1:7">
      <c r="B13" s="8" t="s">
        <v>30</v>
      </c>
      <c r="C13" s="73" t="s">
        <v>31</v>
      </c>
      <c r="D13" s="79">
        <v>528604.4</v>
      </c>
      <c r="E13" s="74" t="s">
        <v>32</v>
      </c>
      <c r="F13" s="73" t="s">
        <v>33</v>
      </c>
      <c r="G13" s="75">
        <v>564751</v>
      </c>
    </row>
    <row r="14" spans="1:7">
      <c r="B14" s="8" t="s">
        <v>34</v>
      </c>
      <c r="C14" s="80" t="s">
        <v>35</v>
      </c>
      <c r="D14" s="58">
        <v>0</v>
      </c>
      <c r="E14" s="74" t="s">
        <v>36</v>
      </c>
      <c r="F14" s="73" t="s">
        <v>37</v>
      </c>
      <c r="G14" s="58">
        <f>27958745+175794</f>
        <v>28134539</v>
      </c>
    </row>
    <row r="15" spans="1:7">
      <c r="B15" s="8" t="s">
        <v>38</v>
      </c>
      <c r="C15" s="73" t="s">
        <v>39</v>
      </c>
      <c r="D15" s="58">
        <v>0</v>
      </c>
      <c r="E15" s="74" t="s">
        <v>40</v>
      </c>
      <c r="F15" s="73" t="s">
        <v>41</v>
      </c>
      <c r="G15" s="58">
        <v>7267843</v>
      </c>
    </row>
    <row r="16" spans="1:7">
      <c r="B16" s="8" t="s">
        <v>42</v>
      </c>
      <c r="C16" s="80" t="s">
        <v>43</v>
      </c>
      <c r="D16" s="58">
        <v>0</v>
      </c>
      <c r="E16" s="74" t="s">
        <v>44</v>
      </c>
      <c r="F16" s="73" t="s">
        <v>45</v>
      </c>
      <c r="G16" s="58">
        <v>19638387</v>
      </c>
    </row>
    <row r="17" spans="2:7">
      <c r="B17" s="8" t="s">
        <v>46</v>
      </c>
      <c r="C17" s="80" t="s">
        <v>47</v>
      </c>
      <c r="D17" s="58">
        <v>0</v>
      </c>
      <c r="E17" s="74" t="s">
        <v>48</v>
      </c>
      <c r="F17" s="73" t="s">
        <v>49</v>
      </c>
      <c r="G17" s="58">
        <f>78381611+26581776-11834714+4667676</f>
        <v>97796349</v>
      </c>
    </row>
    <row r="18" spans="2:7" ht="16.5" thickBot="1">
      <c r="B18" s="8" t="s">
        <v>50</v>
      </c>
      <c r="C18" s="77" t="s">
        <v>51</v>
      </c>
      <c r="D18" s="78">
        <f>SUM(D13:D17)</f>
        <v>528604.4</v>
      </c>
      <c r="E18" s="74" t="s">
        <v>52</v>
      </c>
      <c r="F18" s="73" t="s">
        <v>53</v>
      </c>
      <c r="G18" s="58">
        <v>0</v>
      </c>
    </row>
    <row r="19" spans="2:7">
      <c r="C19" s="69" t="s">
        <v>54</v>
      </c>
      <c r="D19" s="70"/>
      <c r="E19" s="68" t="s">
        <v>55</v>
      </c>
      <c r="F19" s="73" t="s">
        <v>56</v>
      </c>
      <c r="G19" s="58">
        <v>80990274</v>
      </c>
    </row>
    <row r="20" spans="2:7">
      <c r="B20" s="8" t="s">
        <v>57</v>
      </c>
      <c r="C20" s="73" t="s">
        <v>58</v>
      </c>
      <c r="D20" s="58">
        <v>29004590</v>
      </c>
      <c r="E20" s="74" t="s">
        <v>59</v>
      </c>
      <c r="F20" s="73" t="s">
        <v>60</v>
      </c>
      <c r="G20" s="58">
        <v>0</v>
      </c>
    </row>
    <row r="21" spans="2:7" ht="16.5" thickBot="1">
      <c r="B21" s="8" t="s">
        <v>61</v>
      </c>
      <c r="C21" s="73" t="s">
        <v>62</v>
      </c>
      <c r="D21" s="75">
        <v>715960</v>
      </c>
      <c r="E21" s="74" t="s">
        <v>63</v>
      </c>
      <c r="F21" s="77" t="s">
        <v>64</v>
      </c>
      <c r="G21" s="81">
        <f>SUM(G8:G20)</f>
        <v>504074896</v>
      </c>
    </row>
    <row r="22" spans="2:7">
      <c r="B22" s="8" t="s">
        <v>65</v>
      </c>
      <c r="C22" s="73" t="s">
        <v>66</v>
      </c>
      <c r="D22" s="58">
        <v>0</v>
      </c>
      <c r="E22" s="74"/>
      <c r="F22" s="71" t="s">
        <v>67</v>
      </c>
      <c r="G22" s="72"/>
    </row>
    <row r="23" spans="2:7">
      <c r="B23" s="8" t="s">
        <v>68</v>
      </c>
      <c r="C23" s="73" t="s">
        <v>69</v>
      </c>
      <c r="D23" s="58">
        <v>1644559</v>
      </c>
      <c r="E23" s="74" t="s">
        <v>70</v>
      </c>
      <c r="F23" s="82" t="s">
        <v>71</v>
      </c>
      <c r="G23" s="75">
        <v>109680636.98</v>
      </c>
    </row>
    <row r="24" spans="2:7">
      <c r="B24" s="8" t="s">
        <v>72</v>
      </c>
      <c r="C24" s="73" t="s">
        <v>73</v>
      </c>
      <c r="D24" s="58">
        <v>0</v>
      </c>
      <c r="E24" s="74" t="s">
        <v>74</v>
      </c>
      <c r="F24" s="83" t="s">
        <v>60</v>
      </c>
      <c r="G24" s="58">
        <f>-5726031-294912-9322629</f>
        <v>-15343572</v>
      </c>
    </row>
    <row r="25" spans="2:7">
      <c r="B25" s="8" t="s">
        <v>75</v>
      </c>
      <c r="C25" s="73" t="s">
        <v>76</v>
      </c>
      <c r="D25" s="58">
        <v>6595042</v>
      </c>
      <c r="E25" s="74" t="s">
        <v>77</v>
      </c>
      <c r="F25" s="82" t="s">
        <v>78</v>
      </c>
      <c r="G25" s="58">
        <v>0</v>
      </c>
    </row>
    <row r="26" spans="2:7">
      <c r="B26" s="8" t="s">
        <v>79</v>
      </c>
      <c r="C26" s="73" t="s">
        <v>80</v>
      </c>
      <c r="D26" s="75">
        <v>28860267</v>
      </c>
      <c r="E26" s="74" t="s">
        <v>81</v>
      </c>
      <c r="F26" s="83" t="s">
        <v>82</v>
      </c>
      <c r="G26" s="58">
        <v>0</v>
      </c>
    </row>
    <row r="27" spans="2:7">
      <c r="B27" s="8" t="s">
        <v>83</v>
      </c>
      <c r="C27" s="73" t="s">
        <v>84</v>
      </c>
      <c r="D27" s="75">
        <v>64193731</v>
      </c>
      <c r="E27" s="74" t="s">
        <v>85</v>
      </c>
      <c r="F27" s="82" t="s">
        <v>86</v>
      </c>
      <c r="G27" s="58">
        <v>83479817</v>
      </c>
    </row>
    <row r="28" spans="2:7">
      <c r="B28" s="8" t="s">
        <v>87</v>
      </c>
      <c r="C28" s="73" t="s">
        <v>88</v>
      </c>
      <c r="D28" s="75">
        <v>0</v>
      </c>
      <c r="E28" s="74" t="s">
        <v>89</v>
      </c>
      <c r="F28" s="82" t="s">
        <v>90</v>
      </c>
      <c r="G28" s="58">
        <v>0</v>
      </c>
    </row>
    <row r="29" spans="2:7" ht="16.5" thickBot="1">
      <c r="B29" s="8" t="s">
        <v>91</v>
      </c>
      <c r="C29" s="73" t="s">
        <v>92</v>
      </c>
      <c r="D29" s="58">
        <v>0</v>
      </c>
      <c r="E29" s="74" t="s">
        <v>93</v>
      </c>
      <c r="F29" s="77" t="s">
        <v>94</v>
      </c>
      <c r="G29" s="78">
        <f>SUM(G23:G28)</f>
        <v>177816881.98000002</v>
      </c>
    </row>
    <row r="30" spans="2:7">
      <c r="B30" s="8" t="s">
        <v>95</v>
      </c>
      <c r="C30" s="73" t="s">
        <v>96</v>
      </c>
      <c r="D30" s="58">
        <v>1204765</v>
      </c>
      <c r="E30" s="74"/>
      <c r="F30" s="71" t="s">
        <v>97</v>
      </c>
      <c r="G30" s="72"/>
    </row>
    <row r="31" spans="2:7">
      <c r="B31" s="8" t="s">
        <v>98</v>
      </c>
      <c r="C31" s="80" t="s">
        <v>99</v>
      </c>
      <c r="D31" s="58">
        <v>-28295</v>
      </c>
      <c r="E31" s="74" t="s">
        <v>100</v>
      </c>
      <c r="F31" s="82" t="s">
        <v>101</v>
      </c>
      <c r="G31" s="75">
        <v>90406393</v>
      </c>
    </row>
    <row r="32" spans="2:7" ht="16.5" thickBot="1">
      <c r="B32" s="8" t="s">
        <v>102</v>
      </c>
      <c r="C32" s="77" t="s">
        <v>103</v>
      </c>
      <c r="D32" s="84">
        <f>SUM(D20:D31)</f>
        <v>132190619</v>
      </c>
      <c r="E32" s="74" t="s">
        <v>104</v>
      </c>
      <c r="F32" s="82" t="s">
        <v>105</v>
      </c>
      <c r="G32" s="58">
        <v>182085940</v>
      </c>
    </row>
    <row r="33" spans="2:7">
      <c r="C33" s="69" t="s">
        <v>106</v>
      </c>
      <c r="D33" s="70"/>
      <c r="E33" s="74" t="s">
        <v>107</v>
      </c>
      <c r="F33" s="82" t="s">
        <v>108</v>
      </c>
      <c r="G33" s="75">
        <v>0</v>
      </c>
    </row>
    <row r="34" spans="2:7">
      <c r="B34" s="8" t="s">
        <v>109</v>
      </c>
      <c r="C34" s="73" t="s">
        <v>110</v>
      </c>
      <c r="D34" s="58">
        <v>26308630</v>
      </c>
      <c r="E34" s="74" t="s">
        <v>111</v>
      </c>
      <c r="F34" s="82" t="s">
        <v>112</v>
      </c>
      <c r="G34" s="58">
        <v>0</v>
      </c>
    </row>
    <row r="35" spans="2:7">
      <c r="B35" s="8" t="s">
        <v>113</v>
      </c>
      <c r="C35" s="73" t="s">
        <v>114</v>
      </c>
      <c r="D35" s="58">
        <v>4120044</v>
      </c>
      <c r="E35" s="68" t="s">
        <v>115</v>
      </c>
      <c r="F35" s="82" t="s">
        <v>116</v>
      </c>
      <c r="G35" s="58">
        <v>36756197</v>
      </c>
    </row>
    <row r="36" spans="2:7">
      <c r="B36" s="8" t="s">
        <v>117</v>
      </c>
      <c r="C36" s="73" t="s">
        <v>118</v>
      </c>
      <c r="D36" s="58">
        <v>0</v>
      </c>
      <c r="E36" s="74" t="s">
        <v>119</v>
      </c>
      <c r="F36" s="82" t="s">
        <v>120</v>
      </c>
      <c r="G36" s="58">
        <v>0</v>
      </c>
    </row>
    <row r="37" spans="2:7">
      <c r="B37" s="8" t="s">
        <v>121</v>
      </c>
      <c r="C37" s="73" t="s">
        <v>122</v>
      </c>
      <c r="D37" s="58">
        <v>2166281</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33244357</v>
      </c>
      <c r="E40" s="68" t="s">
        <v>135</v>
      </c>
      <c r="F40" s="82" t="s">
        <v>136</v>
      </c>
      <c r="G40" s="58">
        <v>0</v>
      </c>
    </row>
    <row r="41" spans="2:7">
      <c r="B41" s="8" t="s">
        <v>137</v>
      </c>
      <c r="C41" s="73" t="s">
        <v>138</v>
      </c>
      <c r="D41" s="58">
        <v>4238264</v>
      </c>
      <c r="E41" s="85" t="s">
        <v>139</v>
      </c>
      <c r="F41" s="82" t="s">
        <v>140</v>
      </c>
      <c r="G41" s="58">
        <v>16021433</v>
      </c>
    </row>
    <row r="42" spans="2:7">
      <c r="B42" s="8" t="s">
        <v>141</v>
      </c>
      <c r="C42" s="73" t="s">
        <v>142</v>
      </c>
      <c r="D42" s="58">
        <v>810793</v>
      </c>
      <c r="E42" s="85" t="s">
        <v>143</v>
      </c>
      <c r="F42" s="82" t="s">
        <v>144</v>
      </c>
      <c r="G42" s="58">
        <v>0</v>
      </c>
    </row>
    <row r="43" spans="2:7">
      <c r="B43" s="8" t="s">
        <v>145</v>
      </c>
      <c r="C43" s="73" t="s">
        <v>146</v>
      </c>
      <c r="D43" s="58">
        <v>91000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10905312</v>
      </c>
    </row>
    <row r="46" spans="2:7">
      <c r="B46" s="8" t="s">
        <v>157</v>
      </c>
      <c r="C46" s="73" t="s">
        <v>158</v>
      </c>
      <c r="D46" s="75">
        <v>441950</v>
      </c>
      <c r="E46" s="74" t="s">
        <v>159</v>
      </c>
      <c r="F46" s="82" t="s">
        <v>160</v>
      </c>
      <c r="G46" s="58">
        <v>989987</v>
      </c>
    </row>
    <row r="47" spans="2:7">
      <c r="B47" s="8" t="s">
        <v>161</v>
      </c>
      <c r="C47" s="73" t="s">
        <v>162</v>
      </c>
      <c r="D47" s="75">
        <v>786930</v>
      </c>
      <c r="E47" s="74" t="s">
        <v>163</v>
      </c>
      <c r="F47" s="82" t="s">
        <v>164</v>
      </c>
      <c r="G47" s="58">
        <v>5334658</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3299308</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6698722</v>
      </c>
    </row>
    <row r="53" spans="2:7">
      <c r="B53" s="8" t="s">
        <v>183</v>
      </c>
      <c r="C53" s="80" t="s">
        <v>184</v>
      </c>
      <c r="D53" s="58">
        <v>0</v>
      </c>
      <c r="E53" s="74" t="s">
        <v>185</v>
      </c>
      <c r="F53" s="82" t="s">
        <v>186</v>
      </c>
      <c r="G53" s="58">
        <v>0</v>
      </c>
    </row>
    <row r="54" spans="2:7">
      <c r="B54" s="8" t="s">
        <v>187</v>
      </c>
      <c r="C54" s="80" t="s">
        <v>188</v>
      </c>
      <c r="D54" s="58">
        <v>-25974943</v>
      </c>
      <c r="E54" s="74" t="s">
        <v>189</v>
      </c>
      <c r="F54" s="82" t="s">
        <v>190</v>
      </c>
      <c r="G54" s="58">
        <v>41297175</v>
      </c>
    </row>
    <row r="55" spans="2:7" ht="16.5" thickBot="1">
      <c r="B55" s="8" t="s">
        <v>191</v>
      </c>
      <c r="C55" s="77" t="s">
        <v>192</v>
      </c>
      <c r="D55" s="84">
        <f>SUM(D34:D54)</f>
        <v>49532614</v>
      </c>
      <c r="E55" s="74" t="s">
        <v>193</v>
      </c>
      <c r="F55" s="82" t="s">
        <v>194</v>
      </c>
      <c r="G55" s="58">
        <v>-11880080</v>
      </c>
    </row>
    <row r="56" spans="2:7" ht="16.5" thickBot="1">
      <c r="C56" s="69" t="s">
        <v>195</v>
      </c>
      <c r="D56" s="70"/>
      <c r="E56" s="74" t="s">
        <v>196</v>
      </c>
      <c r="F56" s="77" t="s">
        <v>197</v>
      </c>
      <c r="G56" s="84">
        <f>SUM(G31:G55)</f>
        <v>378615737</v>
      </c>
    </row>
    <row r="57" spans="2:7">
      <c r="B57" s="8" t="s">
        <v>198</v>
      </c>
      <c r="C57" s="73" t="s">
        <v>199</v>
      </c>
      <c r="D57" s="58">
        <v>29036775</v>
      </c>
      <c r="E57" s="74"/>
      <c r="F57" s="71" t="s">
        <v>200</v>
      </c>
      <c r="G57" s="72"/>
    </row>
    <row r="58" spans="2:7">
      <c r="B58" s="8" t="s">
        <v>201</v>
      </c>
      <c r="C58" s="73" t="s">
        <v>202</v>
      </c>
      <c r="D58" s="58">
        <v>0</v>
      </c>
      <c r="E58" s="74" t="s">
        <v>203</v>
      </c>
      <c r="F58" s="73" t="s">
        <v>204</v>
      </c>
      <c r="G58" s="58">
        <v>426835</v>
      </c>
    </row>
    <row r="59" spans="2:7">
      <c r="B59" s="8" t="s">
        <v>205</v>
      </c>
      <c r="C59" s="73" t="s">
        <v>206</v>
      </c>
      <c r="D59" s="58">
        <v>0</v>
      </c>
      <c r="E59" s="74" t="s">
        <v>207</v>
      </c>
      <c r="F59" s="73" t="s">
        <v>208</v>
      </c>
      <c r="G59" s="58">
        <v>0</v>
      </c>
    </row>
    <row r="60" spans="2:7">
      <c r="B60" s="8" t="s">
        <v>209</v>
      </c>
      <c r="C60" s="73" t="s">
        <v>210</v>
      </c>
      <c r="D60" s="58">
        <v>13044013</v>
      </c>
      <c r="E60" s="74" t="s">
        <v>211</v>
      </c>
      <c r="F60" s="73" t="s">
        <v>212</v>
      </c>
      <c r="G60" s="58">
        <v>330000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42080788</v>
      </c>
      <c r="E63" s="74" t="s">
        <v>223</v>
      </c>
      <c r="F63" s="86" t="s">
        <v>224</v>
      </c>
      <c r="G63" s="84">
        <f>SUM(G58:G62)</f>
        <v>756835</v>
      </c>
    </row>
    <row r="64" spans="2:7" ht="16.5" thickBot="1">
      <c r="B64" s="8" t="s">
        <v>225</v>
      </c>
      <c r="C64" s="88" t="s">
        <v>226</v>
      </c>
      <c r="D64" s="89">
        <f>D11+D18+D32+D55+D63</f>
        <v>273966446.77999997</v>
      </c>
      <c r="E64" s="74" t="s">
        <v>227</v>
      </c>
      <c r="F64" s="88" t="s">
        <v>228</v>
      </c>
      <c r="G64" s="89">
        <f>+G21+G29+G56+G63</f>
        <v>1061264349.98</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25380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25380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60569</v>
      </c>
    </row>
    <row r="77" spans="2:7" ht="16.5" thickBot="1">
      <c r="B77" s="2" t="s">
        <v>268</v>
      </c>
      <c r="C77" s="77" t="s">
        <v>269</v>
      </c>
      <c r="D77" s="84">
        <f>SUM(D74:D76)</f>
        <v>0</v>
      </c>
      <c r="E77" s="92" t="s">
        <v>270</v>
      </c>
      <c r="F77" s="82" t="s">
        <v>271</v>
      </c>
      <c r="G77" s="58">
        <v>6395913</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6456482</v>
      </c>
    </row>
    <row r="80" spans="2:7">
      <c r="B80" s="2" t="s">
        <v>279</v>
      </c>
      <c r="C80" s="73" t="s">
        <v>280</v>
      </c>
      <c r="D80" s="75">
        <v>0</v>
      </c>
      <c r="E80" s="92"/>
      <c r="F80" s="71" t="s">
        <v>281</v>
      </c>
      <c r="G80" s="72"/>
    </row>
    <row r="81" spans="2:7">
      <c r="B81" s="2" t="s">
        <v>282</v>
      </c>
      <c r="C81" s="73" t="s">
        <v>283</v>
      </c>
      <c r="D81" s="58">
        <v>0</v>
      </c>
      <c r="E81" s="92" t="s">
        <v>284</v>
      </c>
      <c r="F81" s="82" t="s">
        <v>285</v>
      </c>
      <c r="G81" s="75">
        <v>153410654.97999999</v>
      </c>
    </row>
    <row r="82" spans="2:7">
      <c r="B82" s="2" t="s">
        <v>286</v>
      </c>
      <c r="C82" s="80" t="s">
        <v>43</v>
      </c>
      <c r="D82" s="58">
        <v>0</v>
      </c>
      <c r="E82" s="92" t="s">
        <v>287</v>
      </c>
      <c r="F82" s="82" t="s">
        <v>274</v>
      </c>
      <c r="G82" s="58">
        <f>-5396907-441339-10816812</f>
        <v>-16655058</v>
      </c>
    </row>
    <row r="83" spans="2:7">
      <c r="B83" s="2" t="s">
        <v>288</v>
      </c>
      <c r="C83" s="73" t="s">
        <v>289</v>
      </c>
      <c r="D83" s="75">
        <v>0</v>
      </c>
      <c r="E83" s="92" t="s">
        <v>290</v>
      </c>
      <c r="F83" s="82" t="s">
        <v>291</v>
      </c>
      <c r="G83" s="58">
        <f>182445816+106475334-29649745</f>
        <v>259271405</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0</v>
      </c>
      <c r="E86" s="92" t="s">
        <v>302</v>
      </c>
      <c r="F86" s="77" t="s">
        <v>303</v>
      </c>
      <c r="G86" s="84">
        <f>SUM(G81:G85)</f>
        <v>396027001.98000002</v>
      </c>
    </row>
    <row r="87" spans="2:7">
      <c r="B87" s="2"/>
      <c r="C87" s="69" t="s">
        <v>304</v>
      </c>
      <c r="D87" s="70"/>
      <c r="E87" s="92"/>
      <c r="F87" s="71" t="s">
        <v>305</v>
      </c>
      <c r="G87" s="72"/>
    </row>
    <row r="88" spans="2:7">
      <c r="B88" s="2" t="s">
        <v>306</v>
      </c>
      <c r="C88" s="73" t="s">
        <v>307</v>
      </c>
      <c r="D88" s="94">
        <v>449569264</v>
      </c>
      <c r="E88" s="92" t="s">
        <v>308</v>
      </c>
      <c r="F88" s="82" t="s">
        <v>309</v>
      </c>
      <c r="G88" s="93">
        <v>0</v>
      </c>
    </row>
    <row r="89" spans="2:7">
      <c r="B89" s="2" t="s">
        <v>310</v>
      </c>
      <c r="C89" s="73" t="s">
        <v>311</v>
      </c>
      <c r="D89" s="94">
        <v>956013105</v>
      </c>
      <c r="E89" s="92" t="s">
        <v>312</v>
      </c>
      <c r="F89" s="82" t="s">
        <v>313</v>
      </c>
      <c r="G89" s="58">
        <v>0</v>
      </c>
    </row>
    <row r="90" spans="2:7">
      <c r="B90" s="2" t="s">
        <v>314</v>
      </c>
      <c r="C90" s="80" t="s">
        <v>315</v>
      </c>
      <c r="D90" s="94">
        <v>-322071567</v>
      </c>
      <c r="E90" s="92" t="s">
        <v>316</v>
      </c>
      <c r="F90" s="82" t="s">
        <v>317</v>
      </c>
      <c r="G90" s="58">
        <v>0</v>
      </c>
    </row>
    <row r="91" spans="2:7">
      <c r="B91" s="2" t="s">
        <v>318</v>
      </c>
      <c r="C91" s="73" t="s">
        <v>319</v>
      </c>
      <c r="D91" s="94">
        <v>337213435</v>
      </c>
      <c r="E91" s="92" t="s">
        <v>320</v>
      </c>
      <c r="F91" s="82" t="s">
        <v>321</v>
      </c>
      <c r="G91" s="93">
        <v>0</v>
      </c>
    </row>
    <row r="92" spans="2:7">
      <c r="B92" s="2" t="s">
        <v>322</v>
      </c>
      <c r="C92" s="80" t="s">
        <v>323</v>
      </c>
      <c r="D92" s="94">
        <v>-204825546</v>
      </c>
      <c r="E92" s="92" t="s">
        <v>324</v>
      </c>
      <c r="F92" s="82" t="s">
        <v>325</v>
      </c>
      <c r="G92" s="75">
        <v>0</v>
      </c>
    </row>
    <row r="93" spans="2:7">
      <c r="B93" s="2" t="s">
        <v>326</v>
      </c>
      <c r="C93" s="73" t="s">
        <v>327</v>
      </c>
      <c r="D93" s="94">
        <v>112175806</v>
      </c>
      <c r="E93" s="92" t="s">
        <v>328</v>
      </c>
      <c r="F93" s="82" t="s">
        <v>329</v>
      </c>
      <c r="G93" s="75">
        <v>0</v>
      </c>
    </row>
    <row r="94" spans="2:7">
      <c r="B94" s="2" t="s">
        <v>330</v>
      </c>
      <c r="C94" s="80" t="s">
        <v>331</v>
      </c>
      <c r="D94" s="94">
        <v>-71061490</v>
      </c>
      <c r="E94" s="92" t="s">
        <v>332</v>
      </c>
      <c r="F94" s="82" t="s">
        <v>333</v>
      </c>
      <c r="G94" s="93">
        <v>0</v>
      </c>
    </row>
    <row r="95" spans="2:7">
      <c r="B95" s="2" t="s">
        <v>334</v>
      </c>
      <c r="C95" s="73" t="s">
        <v>335</v>
      </c>
      <c r="D95" s="94">
        <v>5038582</v>
      </c>
      <c r="E95" s="92" t="s">
        <v>336</v>
      </c>
      <c r="F95" s="82" t="s">
        <v>337</v>
      </c>
      <c r="G95" s="93">
        <v>15840107</v>
      </c>
    </row>
    <row r="96" spans="2:7" ht="16.5" thickBot="1">
      <c r="B96" s="2" t="s">
        <v>338</v>
      </c>
      <c r="C96" s="80" t="s">
        <v>339</v>
      </c>
      <c r="D96" s="94">
        <v>-2377216</v>
      </c>
      <c r="E96" s="92" t="s">
        <v>340</v>
      </c>
      <c r="F96" s="86" t="s">
        <v>341</v>
      </c>
      <c r="G96" s="84">
        <f>SUM(G88:G95)</f>
        <v>15840107</v>
      </c>
    </row>
    <row r="97" spans="2:7">
      <c r="B97" s="2" t="s">
        <v>342</v>
      </c>
      <c r="C97" s="73" t="s">
        <v>343</v>
      </c>
      <c r="D97" s="94">
        <v>159781705</v>
      </c>
      <c r="E97" s="92"/>
      <c r="F97" s="71" t="s">
        <v>344</v>
      </c>
      <c r="G97" s="72"/>
    </row>
    <row r="98" spans="2:7">
      <c r="B98" s="2" t="s">
        <v>345</v>
      </c>
      <c r="C98" s="80" t="s">
        <v>346</v>
      </c>
      <c r="D98" s="94">
        <v>-128092299</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1291363779</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418323590.98000002</v>
      </c>
    </row>
    <row r="106" spans="2:7" ht="16.5" thickBot="1">
      <c r="B106" s="2" t="s">
        <v>375</v>
      </c>
      <c r="C106" s="73" t="s">
        <v>376</v>
      </c>
      <c r="D106" s="75">
        <v>63485802</v>
      </c>
      <c r="E106" s="92"/>
      <c r="F106" s="91"/>
      <c r="G106" s="91"/>
    </row>
    <row r="107" spans="2:7" ht="16.5" thickBot="1">
      <c r="B107" s="2" t="s">
        <v>377</v>
      </c>
      <c r="C107" s="80" t="s">
        <v>378</v>
      </c>
      <c r="D107" s="75">
        <v>-57095378</v>
      </c>
      <c r="E107" s="92" t="s">
        <v>379</v>
      </c>
      <c r="F107" s="96" t="s">
        <v>380</v>
      </c>
      <c r="G107" s="97">
        <f>+G64+G105</f>
        <v>1479587940.96</v>
      </c>
    </row>
    <row r="108" spans="2:7" ht="16.5" thickBot="1">
      <c r="B108" s="2" t="s">
        <v>381</v>
      </c>
      <c r="C108" s="86" t="s">
        <v>382</v>
      </c>
      <c r="D108" s="87">
        <f>SUM(D104:D107)</f>
        <v>6390424</v>
      </c>
      <c r="E108" s="92"/>
      <c r="F108" s="91"/>
      <c r="G108" s="91"/>
    </row>
    <row r="109" spans="2:7" ht="16.5" thickBot="1">
      <c r="B109" s="2" t="s">
        <v>383</v>
      </c>
      <c r="C109" s="88" t="s">
        <v>384</v>
      </c>
      <c r="D109" s="89">
        <f>+D72+D77+D86+D102+D108</f>
        <v>1297779583</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1571746029.78</v>
      </c>
      <c r="E111" s="92" t="s">
        <v>389</v>
      </c>
      <c r="F111" s="82" t="s">
        <v>390</v>
      </c>
      <c r="G111" s="101">
        <v>0</v>
      </c>
    </row>
    <row r="112" spans="2:7">
      <c r="B112" s="2"/>
      <c r="C112" s="91"/>
      <c r="D112" s="91"/>
      <c r="E112" s="92" t="s">
        <v>391</v>
      </c>
      <c r="F112" s="82" t="s">
        <v>392</v>
      </c>
      <c r="G112" s="101">
        <v>0</v>
      </c>
    </row>
    <row r="113" spans="2:7" ht="16.5" thickBot="1">
      <c r="C113" s="102"/>
      <c r="D113" s="103"/>
      <c r="E113" s="92" t="s">
        <v>393</v>
      </c>
      <c r="F113" s="104" t="s">
        <v>394</v>
      </c>
      <c r="G113" s="105">
        <f>SUM(G111:G112)</f>
        <v>0</v>
      </c>
    </row>
    <row r="114" spans="2:7">
      <c r="B114" s="2"/>
      <c r="C114" s="90"/>
      <c r="D114" s="106"/>
      <c r="E114" s="92"/>
      <c r="F114" s="99" t="s">
        <v>395</v>
      </c>
      <c r="G114" s="107"/>
    </row>
    <row r="115" spans="2:7">
      <c r="B115" s="2" t="s">
        <v>396</v>
      </c>
      <c r="C115" s="108" t="s">
        <v>397</v>
      </c>
      <c r="D115" s="109">
        <v>0</v>
      </c>
      <c r="E115" s="110" t="s">
        <v>398</v>
      </c>
      <c r="F115" s="82" t="s">
        <v>399</v>
      </c>
      <c r="G115" s="58">
        <v>230727515</v>
      </c>
    </row>
    <row r="116" spans="2:7">
      <c r="B116" s="2"/>
      <c r="C116" s="90"/>
      <c r="D116" s="106"/>
      <c r="E116" s="110" t="s">
        <v>400</v>
      </c>
      <c r="F116" s="82" t="s">
        <v>401</v>
      </c>
      <c r="G116" s="58">
        <v>15801222</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67772661</v>
      </c>
    </row>
    <row r="120" spans="2:7" ht="16.5" thickBot="1">
      <c r="C120" s="290" t="str">
        <f>IF(D114-D116=0,"Cuentas de Orden Coiniciden","Cuentas de Orden No Coinciden")</f>
        <v>Cuentas de Orden Coiniciden</v>
      </c>
      <c r="D120" s="291"/>
      <c r="E120" s="110" t="s">
        <v>410</v>
      </c>
      <c r="F120" s="104" t="s">
        <v>411</v>
      </c>
      <c r="G120" s="105">
        <f>+IF([4]E.C.P!E70-SUM(G115:G119)=0,[4]E.C.P!E70,"Error")</f>
        <v>314301398</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17505871</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+[4]E.C.P!F70</f>
        <v>17505871</v>
      </c>
    </row>
    <row r="128" spans="2:7" ht="16.5" customHeight="1">
      <c r="C128" s="102"/>
      <c r="D128" s="103"/>
      <c r="E128" s="110"/>
      <c r="F128" s="117" t="s">
        <v>425</v>
      </c>
      <c r="G128" s="107"/>
    </row>
    <row r="129" spans="3:7" ht="12.75" customHeight="1">
      <c r="C129" s="289"/>
      <c r="D129" s="289"/>
      <c r="E129" s="110" t="s">
        <v>426</v>
      </c>
      <c r="F129" s="82" t="s">
        <v>427</v>
      </c>
      <c r="G129" s="58">
        <v>-163834487</v>
      </c>
    </row>
    <row r="130" spans="3:7" ht="12.75" customHeight="1">
      <c r="C130" s="289"/>
      <c r="D130" s="289"/>
      <c r="E130" s="110" t="s">
        <v>428</v>
      </c>
      <c r="F130" s="82" t="s">
        <v>429</v>
      </c>
      <c r="G130" s="94">
        <v>-75814693.340000153</v>
      </c>
    </row>
    <row r="131" spans="3:7" ht="17.25" customHeight="1" thickBot="1">
      <c r="C131" s="102"/>
      <c r="D131" s="103"/>
      <c r="E131" s="110" t="s">
        <v>430</v>
      </c>
      <c r="F131" s="116" t="s">
        <v>431</v>
      </c>
      <c r="G131" s="105">
        <f>SUM(G129:G130)</f>
        <v>-239649180.34000015</v>
      </c>
    </row>
    <row r="132" spans="3:7" ht="15" customHeight="1" thickBot="1">
      <c r="C132" s="102"/>
      <c r="D132" s="103"/>
      <c r="E132" s="110" t="s">
        <v>432</v>
      </c>
      <c r="F132" s="88" t="s">
        <v>433</v>
      </c>
      <c r="G132" s="118">
        <f>+G113+G120+G127+G131</f>
        <v>92158088.659999847</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1571746029.6199999</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203" priority="3" stopIfTrue="1" operator="between">
      <formula>-0.1</formula>
      <formula>-50</formula>
    </cfRule>
    <cfRule type="cellIs" dxfId="202" priority="4" stopIfTrue="1" operator="between">
      <formula>0.1</formula>
      <formula>50</formula>
    </cfRule>
  </conditionalFormatting>
  <conditionalFormatting sqref="G24:G28">
    <cfRule type="cellIs" dxfId="201" priority="1" stopIfTrue="1" operator="between">
      <formula>-0.1</formula>
      <formula>-50</formula>
    </cfRule>
    <cfRule type="cellIs" dxfId="200"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5" orientation="portrait" r:id="rId1"/>
  <headerFooter alignWithMargins="0"/>
  <rowBreaks count="1" manualBreakCount="1">
    <brk id="65" min="2" max="8" man="1"/>
  </rowBreaks>
  <ignoredErrors>
    <ignoredError sqref="E9:E1048576" numberStoredAsText="1"/>
    <ignoredError sqref="G82:G83 G24 G14:G17 D8"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8554687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[23]Presentacion!C3</f>
        <v>COMEF - IAMPP</v>
      </c>
      <c r="G1" s="56"/>
    </row>
    <row r="2" spans="1:7" s="3" customFormat="1" ht="15" customHeight="1">
      <c r="A2" s="1"/>
      <c r="B2" s="2"/>
      <c r="C2" s="294" t="s">
        <v>2</v>
      </c>
      <c r="D2" s="294"/>
      <c r="E2" s="294"/>
      <c r="F2" s="55" t="str">
        <f>[23]Presentacion!C4</f>
        <v>Florida</v>
      </c>
      <c r="G2" s="56"/>
    </row>
    <row r="3" spans="1:7" s="3" customFormat="1" ht="15" customHeight="1">
      <c r="A3" s="1"/>
      <c r="B3" s="2"/>
      <c r="C3" s="294" t="s">
        <v>3</v>
      </c>
      <c r="D3" s="294"/>
      <c r="E3" s="294"/>
      <c r="F3" s="57">
        <f>[23]Presentacion!C7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415966.36</v>
      </c>
      <c r="E8" s="74" t="s">
        <v>13</v>
      </c>
      <c r="F8" s="73" t="s">
        <v>14</v>
      </c>
      <c r="G8" s="75">
        <v>60474719.414000005</v>
      </c>
    </row>
    <row r="9" spans="1:7">
      <c r="B9" s="8" t="s">
        <v>15</v>
      </c>
      <c r="C9" s="73" t="s">
        <v>16</v>
      </c>
      <c r="D9" s="58">
        <f>763970-55914</f>
        <v>708056</v>
      </c>
      <c r="E9" s="74" t="s">
        <v>17</v>
      </c>
      <c r="F9" s="73" t="s">
        <v>18</v>
      </c>
      <c r="G9" s="75">
        <v>18219204.84</v>
      </c>
    </row>
    <row r="10" spans="1:7">
      <c r="B10" s="8" t="s">
        <v>19</v>
      </c>
      <c r="C10" s="73" t="s">
        <v>20</v>
      </c>
      <c r="D10" s="76">
        <v>48533789.353599995</v>
      </c>
      <c r="E10" s="74" t="s">
        <v>21</v>
      </c>
      <c r="F10" s="73" t="s">
        <v>22</v>
      </c>
      <c r="G10" s="58">
        <v>0</v>
      </c>
    </row>
    <row r="11" spans="1:7" ht="16.5" thickBot="1">
      <c r="B11" s="8" t="s">
        <v>23</v>
      </c>
      <c r="C11" s="77" t="s">
        <v>24</v>
      </c>
      <c r="D11" s="78">
        <f>SUM(D8:D10)</f>
        <v>49657811.713599995</v>
      </c>
      <c r="E11" s="74" t="s">
        <v>25</v>
      </c>
      <c r="F11" s="73" t="s">
        <v>26</v>
      </c>
      <c r="G11" s="75">
        <v>673713.56</v>
      </c>
    </row>
    <row r="12" spans="1:7">
      <c r="C12" s="69" t="s">
        <v>27</v>
      </c>
      <c r="D12" s="70"/>
      <c r="E12" s="74" t="s">
        <v>28</v>
      </c>
      <c r="F12" s="73" t="s">
        <v>29</v>
      </c>
      <c r="G12" s="58">
        <v>0</v>
      </c>
    </row>
    <row r="13" spans="1:7">
      <c r="B13" s="8" t="s">
        <v>30</v>
      </c>
      <c r="C13" s="73" t="s">
        <v>31</v>
      </c>
      <c r="D13" s="79">
        <v>20202</v>
      </c>
      <c r="E13" s="74" t="s">
        <v>32</v>
      </c>
      <c r="F13" s="73" t="s">
        <v>33</v>
      </c>
      <c r="G13" s="75">
        <v>9916416.4900000002</v>
      </c>
    </row>
    <row r="14" spans="1:7">
      <c r="B14" s="8" t="s">
        <v>34</v>
      </c>
      <c r="C14" s="80" t="s">
        <v>35</v>
      </c>
      <c r="D14" s="58">
        <v>-22</v>
      </c>
      <c r="E14" s="74" t="s">
        <v>36</v>
      </c>
      <c r="F14" s="73" t="s">
        <v>37</v>
      </c>
      <c r="G14" s="58">
        <v>0</v>
      </c>
    </row>
    <row r="15" spans="1:7">
      <c r="B15" s="8" t="s">
        <v>38</v>
      </c>
      <c r="C15" s="73" t="s">
        <v>39</v>
      </c>
      <c r="D15" s="58">
        <v>0</v>
      </c>
      <c r="E15" s="74" t="s">
        <v>40</v>
      </c>
      <c r="F15" s="73" t="s">
        <v>41</v>
      </c>
      <c r="G15" s="58">
        <v>0</v>
      </c>
    </row>
    <row r="16" spans="1:7">
      <c r="B16" s="8" t="s">
        <v>42</v>
      </c>
      <c r="C16" s="80" t="s">
        <v>43</v>
      </c>
      <c r="D16" s="58">
        <v>0</v>
      </c>
      <c r="E16" s="74" t="s">
        <v>44</v>
      </c>
      <c r="F16" s="73" t="s">
        <v>45</v>
      </c>
      <c r="G16" s="58">
        <v>4249464</v>
      </c>
    </row>
    <row r="17" spans="2:7">
      <c r="B17" s="8" t="s">
        <v>46</v>
      </c>
      <c r="C17" s="80" t="s">
        <v>47</v>
      </c>
      <c r="D17" s="58">
        <v>0</v>
      </c>
      <c r="E17" s="74" t="s">
        <v>48</v>
      </c>
      <c r="F17" s="73" t="s">
        <v>49</v>
      </c>
      <c r="G17" s="58">
        <v>0</v>
      </c>
    </row>
    <row r="18" spans="2:7" ht="16.5" thickBot="1">
      <c r="B18" s="8" t="s">
        <v>50</v>
      </c>
      <c r="C18" s="77" t="s">
        <v>51</v>
      </c>
      <c r="D18" s="78">
        <f>SUM(D13:D17)</f>
        <v>20180</v>
      </c>
      <c r="E18" s="74" t="s">
        <v>52</v>
      </c>
      <c r="F18" s="73" t="s">
        <v>53</v>
      </c>
      <c r="G18" s="58">
        <v>0</v>
      </c>
    </row>
    <row r="19" spans="2:7">
      <c r="C19" s="69" t="s">
        <v>54</v>
      </c>
      <c r="D19" s="70"/>
      <c r="E19" s="68" t="s">
        <v>55</v>
      </c>
      <c r="F19" s="73" t="s">
        <v>56</v>
      </c>
      <c r="G19" s="58">
        <f>5482095+16107685</f>
        <v>21589780</v>
      </c>
    </row>
    <row r="20" spans="2:7">
      <c r="B20" s="8" t="s">
        <v>57</v>
      </c>
      <c r="C20" s="73" t="s">
        <v>58</v>
      </c>
      <c r="D20" s="58">
        <v>3700500</v>
      </c>
      <c r="E20" s="74" t="s">
        <v>59</v>
      </c>
      <c r="F20" s="73" t="s">
        <v>60</v>
      </c>
      <c r="G20" s="58">
        <v>0</v>
      </c>
    </row>
    <row r="21" spans="2:7" ht="16.5" thickBot="1">
      <c r="B21" s="8" t="s">
        <v>61</v>
      </c>
      <c r="C21" s="73" t="s">
        <v>62</v>
      </c>
      <c r="D21" s="75">
        <v>7475118.4900000002</v>
      </c>
      <c r="E21" s="74" t="s">
        <v>63</v>
      </c>
      <c r="F21" s="77" t="s">
        <v>64</v>
      </c>
      <c r="G21" s="81">
        <f>SUM(G8:G20)</f>
        <v>115123298.30400001</v>
      </c>
    </row>
    <row r="22" spans="2:7">
      <c r="B22" s="8" t="s">
        <v>65</v>
      </c>
      <c r="C22" s="73" t="s">
        <v>66</v>
      </c>
      <c r="D22" s="58">
        <v>0</v>
      </c>
      <c r="E22" s="74"/>
      <c r="F22" s="71" t="s">
        <v>67</v>
      </c>
      <c r="G22" s="72"/>
    </row>
    <row r="23" spans="2:7">
      <c r="B23" s="8" t="s">
        <v>68</v>
      </c>
      <c r="C23" s="73" t="s">
        <v>69</v>
      </c>
      <c r="D23" s="58">
        <v>0</v>
      </c>
      <c r="E23" s="74" t="s">
        <v>70</v>
      </c>
      <c r="F23" s="82" t="s">
        <v>71</v>
      </c>
      <c r="G23" s="75">
        <v>2454425</v>
      </c>
    </row>
    <row r="24" spans="2:7">
      <c r="B24" s="8" t="s">
        <v>72</v>
      </c>
      <c r="C24" s="73" t="s">
        <v>73</v>
      </c>
      <c r="D24" s="58">
        <v>0</v>
      </c>
      <c r="E24" s="74" t="s">
        <v>74</v>
      </c>
      <c r="F24" s="83" t="s">
        <v>60</v>
      </c>
      <c r="G24" s="58">
        <v>-153436</v>
      </c>
    </row>
    <row r="25" spans="2:7">
      <c r="B25" s="8" t="s">
        <v>75</v>
      </c>
      <c r="C25" s="73" t="s">
        <v>76</v>
      </c>
      <c r="D25" s="58">
        <v>22456524</v>
      </c>
      <c r="E25" s="74" t="s">
        <v>77</v>
      </c>
      <c r="F25" s="82" t="s">
        <v>78</v>
      </c>
      <c r="G25" s="58">
        <f>674502+552323</f>
        <v>1226825</v>
      </c>
    </row>
    <row r="26" spans="2:7">
      <c r="B26" s="8" t="s">
        <v>79</v>
      </c>
      <c r="C26" s="73" t="s">
        <v>80</v>
      </c>
      <c r="D26" s="75">
        <v>4269331.7000000011</v>
      </c>
      <c r="E26" s="74" t="s">
        <v>81</v>
      </c>
      <c r="F26" s="83" t="s">
        <v>82</v>
      </c>
      <c r="G26" s="58">
        <f>-49418-10767</f>
        <v>-60185</v>
      </c>
    </row>
    <row r="27" spans="2:7">
      <c r="B27" s="8" t="s">
        <v>83</v>
      </c>
      <c r="C27" s="73" t="s">
        <v>84</v>
      </c>
      <c r="D27" s="75">
        <v>8872694.1899999995</v>
      </c>
      <c r="E27" s="74" t="s">
        <v>85</v>
      </c>
      <c r="F27" s="82" t="s">
        <v>86</v>
      </c>
      <c r="G27" s="58">
        <f>7072345+12188485+270522+208688</f>
        <v>19740040</v>
      </c>
    </row>
    <row r="28" spans="2:7">
      <c r="B28" s="8" t="s">
        <v>87</v>
      </c>
      <c r="C28" s="73" t="s">
        <v>88</v>
      </c>
      <c r="D28" s="75">
        <v>1177256.1299999999</v>
      </c>
      <c r="E28" s="74" t="s">
        <v>89</v>
      </c>
      <c r="F28" s="82" t="s">
        <v>90</v>
      </c>
      <c r="G28" s="58">
        <v>0</v>
      </c>
    </row>
    <row r="29" spans="2:7" ht="16.5" thickBot="1">
      <c r="B29" s="8" t="s">
        <v>91</v>
      </c>
      <c r="C29" s="73" t="s">
        <v>92</v>
      </c>
      <c r="D29" s="58">
        <v>70692</v>
      </c>
      <c r="E29" s="74" t="s">
        <v>93</v>
      </c>
      <c r="F29" s="77" t="s">
        <v>94</v>
      </c>
      <c r="G29" s="78">
        <f>SUM(G23:G28)</f>
        <v>23207669</v>
      </c>
    </row>
    <row r="30" spans="2:7">
      <c r="B30" s="8" t="s">
        <v>95</v>
      </c>
      <c r="C30" s="73" t="s">
        <v>96</v>
      </c>
      <c r="D30" s="58">
        <v>0</v>
      </c>
      <c r="E30" s="74"/>
      <c r="F30" s="71" t="s">
        <v>97</v>
      </c>
      <c r="G30" s="72"/>
    </row>
    <row r="31" spans="2:7">
      <c r="B31" s="8" t="s">
        <v>98</v>
      </c>
      <c r="C31" s="80" t="s">
        <v>99</v>
      </c>
      <c r="D31" s="58">
        <v>-959028</v>
      </c>
      <c r="E31" s="74" t="s">
        <v>100</v>
      </c>
      <c r="F31" s="82" t="s">
        <v>101</v>
      </c>
      <c r="G31" s="75">
        <v>0</v>
      </c>
    </row>
    <row r="32" spans="2:7" ht="16.5" thickBot="1">
      <c r="B32" s="8" t="s">
        <v>102</v>
      </c>
      <c r="C32" s="77" t="s">
        <v>103</v>
      </c>
      <c r="D32" s="84">
        <f>SUM(D20:D31)</f>
        <v>47063088.510000005</v>
      </c>
      <c r="E32" s="74" t="s">
        <v>104</v>
      </c>
      <c r="F32" s="82" t="s">
        <v>105</v>
      </c>
      <c r="G32" s="58">
        <v>75973668</v>
      </c>
    </row>
    <row r="33" spans="2:7">
      <c r="C33" s="69" t="s">
        <v>106</v>
      </c>
      <c r="D33" s="70"/>
      <c r="E33" s="74" t="s">
        <v>107</v>
      </c>
      <c r="F33" s="82" t="s">
        <v>108</v>
      </c>
      <c r="G33" s="75">
        <v>0</v>
      </c>
    </row>
    <row r="34" spans="2:7">
      <c r="B34" s="8" t="s">
        <v>109</v>
      </c>
      <c r="C34" s="73" t="s">
        <v>110</v>
      </c>
      <c r="D34" s="58">
        <v>0</v>
      </c>
      <c r="E34" s="74" t="s">
        <v>111</v>
      </c>
      <c r="F34" s="82" t="s">
        <v>112</v>
      </c>
      <c r="G34" s="58">
        <v>0</v>
      </c>
    </row>
    <row r="35" spans="2:7">
      <c r="B35" s="8" t="s">
        <v>113</v>
      </c>
      <c r="C35" s="73" t="s">
        <v>114</v>
      </c>
      <c r="D35" s="58">
        <v>0</v>
      </c>
      <c r="E35" s="68" t="s">
        <v>115</v>
      </c>
      <c r="F35" s="82" t="s">
        <v>116</v>
      </c>
      <c r="G35" s="58">
        <f>792679+22793829</f>
        <v>23586508</v>
      </c>
    </row>
    <row r="36" spans="2:7">
      <c r="B36" s="8" t="s">
        <v>117</v>
      </c>
      <c r="C36" s="73" t="s">
        <v>118</v>
      </c>
      <c r="D36" s="58">
        <v>0</v>
      </c>
      <c r="E36" s="74" t="s">
        <v>119</v>
      </c>
      <c r="F36" s="82" t="s">
        <v>120</v>
      </c>
      <c r="G36" s="58">
        <v>0</v>
      </c>
    </row>
    <row r="37" spans="2:7">
      <c r="B37" s="8" t="s">
        <v>121</v>
      </c>
      <c r="C37" s="73" t="s">
        <v>122</v>
      </c>
      <c r="D37" s="58"/>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0</v>
      </c>
    </row>
    <row r="42" spans="2:7">
      <c r="B42" s="8" t="s">
        <v>141</v>
      </c>
      <c r="C42" s="73" t="s">
        <v>142</v>
      </c>
      <c r="D42" s="58">
        <v>0</v>
      </c>
      <c r="E42" s="85" t="s">
        <v>143</v>
      </c>
      <c r="F42" s="82" t="s">
        <v>144</v>
      </c>
      <c r="G42" s="58">
        <v>0</v>
      </c>
    </row>
    <row r="43" spans="2:7">
      <c r="B43" s="8" t="s">
        <v>145</v>
      </c>
      <c r="C43" s="73" t="s">
        <v>146</v>
      </c>
      <c r="D43" s="58">
        <v>5006814</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f>3394915+1123081+22990+722152</f>
        <v>5263138</v>
      </c>
    </row>
    <row r="46" spans="2:7">
      <c r="B46" s="8" t="s">
        <v>157</v>
      </c>
      <c r="C46" s="73" t="s">
        <v>158</v>
      </c>
      <c r="D46" s="75">
        <v>0</v>
      </c>
      <c r="E46" s="74" t="s">
        <v>159</v>
      </c>
      <c r="F46" s="82" t="s">
        <v>160</v>
      </c>
      <c r="G46" s="58">
        <f>645581</f>
        <v>645581</v>
      </c>
    </row>
    <row r="47" spans="2:7">
      <c r="B47" s="8" t="s">
        <v>161</v>
      </c>
      <c r="C47" s="73" t="s">
        <v>162</v>
      </c>
      <c r="D47" s="75">
        <v>0</v>
      </c>
      <c r="E47" s="74" t="s">
        <v>163</v>
      </c>
      <c r="F47" s="82" t="s">
        <v>164</v>
      </c>
      <c r="G47" s="58">
        <v>4487210</v>
      </c>
    </row>
    <row r="48" spans="2:7">
      <c r="B48" s="8" t="s">
        <v>165</v>
      </c>
      <c r="C48" s="73" t="s">
        <v>166</v>
      </c>
      <c r="D48" s="58">
        <v>8542902</v>
      </c>
      <c r="E48" s="74" t="s">
        <v>167</v>
      </c>
      <c r="F48" s="82" t="s">
        <v>168</v>
      </c>
      <c r="G48" s="58">
        <v>0</v>
      </c>
    </row>
    <row r="49" spans="2:7">
      <c r="B49" s="8" t="s">
        <v>169</v>
      </c>
      <c r="C49" s="73" t="s">
        <v>170</v>
      </c>
      <c r="D49" s="58">
        <v>0</v>
      </c>
      <c r="E49" s="74" t="s">
        <v>171</v>
      </c>
      <c r="F49" s="82" t="s">
        <v>172</v>
      </c>
      <c r="G49" s="58">
        <f>1830848+287616</f>
        <v>2118464</v>
      </c>
    </row>
    <row r="50" spans="2:7">
      <c r="B50" s="8" t="s">
        <v>173</v>
      </c>
      <c r="C50" s="73" t="s">
        <v>106</v>
      </c>
      <c r="D50" s="58">
        <v>0</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f>3736611+12375741+33810+8257984+127330-208688-270522</f>
        <v>24052266</v>
      </c>
    </row>
    <row r="53" spans="2:7">
      <c r="B53" s="8" t="s">
        <v>183</v>
      </c>
      <c r="C53" s="80" t="s">
        <v>184</v>
      </c>
      <c r="D53" s="58">
        <v>0</v>
      </c>
      <c r="E53" s="74" t="s">
        <v>185</v>
      </c>
      <c r="F53" s="82" t="s">
        <v>186</v>
      </c>
      <c r="G53" s="58"/>
    </row>
    <row r="54" spans="2:7">
      <c r="B54" s="8" t="s">
        <v>187</v>
      </c>
      <c r="C54" s="80" t="s">
        <v>188</v>
      </c>
      <c r="D54" s="58">
        <v>0</v>
      </c>
      <c r="E54" s="74" t="s">
        <v>189</v>
      </c>
      <c r="F54" s="82" t="s">
        <v>190</v>
      </c>
      <c r="G54" s="58">
        <v>5538277</v>
      </c>
    </row>
    <row r="55" spans="2:7" ht="16.5" thickBot="1">
      <c r="B55" s="8" t="s">
        <v>191</v>
      </c>
      <c r="C55" s="77" t="s">
        <v>192</v>
      </c>
      <c r="D55" s="84">
        <f>SUM(D34:D54)</f>
        <v>13549716</v>
      </c>
      <c r="E55" s="74" t="s">
        <v>193</v>
      </c>
      <c r="F55" s="82" t="s">
        <v>194</v>
      </c>
      <c r="G55" s="58">
        <v>-1384569</v>
      </c>
    </row>
    <row r="56" spans="2:7" ht="16.5" thickBot="1">
      <c r="C56" s="69" t="s">
        <v>195</v>
      </c>
      <c r="D56" s="70"/>
      <c r="E56" s="74" t="s">
        <v>196</v>
      </c>
      <c r="F56" s="77" t="s">
        <v>197</v>
      </c>
      <c r="G56" s="84">
        <f>SUM(G31:G55)</f>
        <v>140280543</v>
      </c>
    </row>
    <row r="57" spans="2:7">
      <c r="B57" s="8" t="s">
        <v>198</v>
      </c>
      <c r="C57" s="73" t="s">
        <v>199</v>
      </c>
      <c r="D57" s="58">
        <f>234572+17813735</f>
        <v>18048307</v>
      </c>
      <c r="E57" s="74"/>
      <c r="F57" s="71" t="s">
        <v>200</v>
      </c>
      <c r="G57" s="72"/>
    </row>
    <row r="58" spans="2:7">
      <c r="B58" s="8" t="s">
        <v>201</v>
      </c>
      <c r="C58" s="73" t="s">
        <v>202</v>
      </c>
      <c r="D58" s="58">
        <v>0</v>
      </c>
      <c r="E58" s="74" t="s">
        <v>203</v>
      </c>
      <c r="F58" s="73" t="s">
        <v>204</v>
      </c>
      <c r="G58" s="58">
        <v>0</v>
      </c>
    </row>
    <row r="59" spans="2:7">
      <c r="B59" s="8" t="s">
        <v>205</v>
      </c>
      <c r="C59" s="73" t="s">
        <v>206</v>
      </c>
      <c r="D59" s="58">
        <f>106985+8124620</f>
        <v>8231605</v>
      </c>
      <c r="E59" s="74" t="s">
        <v>207</v>
      </c>
      <c r="F59" s="73" t="s">
        <v>208</v>
      </c>
      <c r="G59" s="58">
        <v>0</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26279912</v>
      </c>
      <c r="E63" s="74" t="s">
        <v>223</v>
      </c>
      <c r="F63" s="86" t="s">
        <v>224</v>
      </c>
      <c r="G63" s="84">
        <f>SUM(G58:G62)</f>
        <v>0</v>
      </c>
    </row>
    <row r="64" spans="2:7" ht="16.5" thickBot="1">
      <c r="B64" s="8" t="s">
        <v>225</v>
      </c>
      <c r="C64" s="88" t="s">
        <v>226</v>
      </c>
      <c r="D64" s="89">
        <f>D11+D18+D32+D55+D63</f>
        <v>136570708.2236</v>
      </c>
      <c r="E64" s="74" t="s">
        <v>227</v>
      </c>
      <c r="F64" s="88" t="s">
        <v>228</v>
      </c>
      <c r="G64" s="89">
        <f>+G21+G29+G56+G63</f>
        <v>278611510.30400002</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19644173</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19644173</v>
      </c>
    </row>
    <row r="80" spans="2:7">
      <c r="B80" s="2" t="s">
        <v>279</v>
      </c>
      <c r="C80" s="73" t="s">
        <v>280</v>
      </c>
      <c r="D80" s="75">
        <v>0</v>
      </c>
      <c r="E80" s="92"/>
      <c r="F80" s="71" t="s">
        <v>281</v>
      </c>
      <c r="G80" s="72"/>
    </row>
    <row r="81" spans="2:7">
      <c r="B81" s="2" t="s">
        <v>282</v>
      </c>
      <c r="C81" s="73" t="s">
        <v>283</v>
      </c>
      <c r="D81" s="58">
        <v>0</v>
      </c>
      <c r="E81" s="92" t="s">
        <v>284</v>
      </c>
      <c r="F81" s="82" t="s">
        <v>285</v>
      </c>
      <c r="G81" s="75">
        <v>1294598</v>
      </c>
    </row>
    <row r="82" spans="2:7">
      <c r="B82" s="2" t="s">
        <v>286</v>
      </c>
      <c r="C82" s="80" t="s">
        <v>43</v>
      </c>
      <c r="D82" s="58">
        <v>0</v>
      </c>
      <c r="E82" s="92" t="s">
        <v>287</v>
      </c>
      <c r="F82" s="82" t="s">
        <v>274</v>
      </c>
      <c r="G82" s="58">
        <f>-2086.8-4193-21666-3402</f>
        <v>-31347.8</v>
      </c>
    </row>
    <row r="83" spans="2:7">
      <c r="B83" s="2" t="s">
        <v>288</v>
      </c>
      <c r="C83" s="73" t="s">
        <v>289</v>
      </c>
      <c r="D83" s="75">
        <v>138000748</v>
      </c>
      <c r="E83" s="92" t="s">
        <v>290</v>
      </c>
      <c r="F83" s="82" t="s">
        <v>291</v>
      </c>
      <c r="G83" s="58">
        <f>798684+14276688</f>
        <v>15075372</v>
      </c>
    </row>
    <row r="84" spans="2:7">
      <c r="B84" s="2" t="s">
        <v>292</v>
      </c>
      <c r="C84" s="73" t="s">
        <v>293</v>
      </c>
      <c r="D84" s="58">
        <v>0</v>
      </c>
      <c r="E84" s="92" t="s">
        <v>294</v>
      </c>
      <c r="F84" s="82" t="s">
        <v>295</v>
      </c>
      <c r="G84" s="58">
        <v>1349003</v>
      </c>
    </row>
    <row r="85" spans="2:7">
      <c r="B85" s="2" t="s">
        <v>296</v>
      </c>
      <c r="C85" s="80" t="s">
        <v>297</v>
      </c>
      <c r="D85" s="58">
        <v>0</v>
      </c>
      <c r="E85" s="92" t="s">
        <v>298</v>
      </c>
      <c r="F85" s="82" t="s">
        <v>299</v>
      </c>
      <c r="G85" s="93">
        <v>-41787</v>
      </c>
    </row>
    <row r="86" spans="2:7" ht="16.5" thickBot="1">
      <c r="B86" s="2" t="s">
        <v>300</v>
      </c>
      <c r="C86" s="77" t="s">
        <v>301</v>
      </c>
      <c r="D86" s="84">
        <f>SUM(D79:D85)</f>
        <v>138000748</v>
      </c>
      <c r="E86" s="92" t="s">
        <v>302</v>
      </c>
      <c r="F86" s="77" t="s">
        <v>303</v>
      </c>
      <c r="G86" s="84">
        <f>SUM(G81:G85)</f>
        <v>17645838.199999999</v>
      </c>
    </row>
    <row r="87" spans="2:7">
      <c r="B87" s="2"/>
      <c r="C87" s="69" t="s">
        <v>304</v>
      </c>
      <c r="D87" s="70"/>
      <c r="E87" s="92"/>
      <c r="F87" s="71" t="s">
        <v>305</v>
      </c>
      <c r="G87" s="72"/>
    </row>
    <row r="88" spans="2:7">
      <c r="B88" s="2" t="s">
        <v>306</v>
      </c>
      <c r="C88" s="73" t="s">
        <v>307</v>
      </c>
      <c r="D88" s="94">
        <v>5920119</v>
      </c>
      <c r="E88" s="92" t="s">
        <v>308</v>
      </c>
      <c r="F88" s="82" t="s">
        <v>309</v>
      </c>
      <c r="G88" s="93">
        <v>0</v>
      </c>
    </row>
    <row r="89" spans="2:7">
      <c r="B89" s="2" t="s">
        <v>310</v>
      </c>
      <c r="C89" s="73" t="s">
        <v>311</v>
      </c>
      <c r="D89" s="94">
        <v>508608841</v>
      </c>
      <c r="E89" s="92" t="s">
        <v>312</v>
      </c>
      <c r="F89" s="82" t="s">
        <v>313</v>
      </c>
      <c r="G89" s="58">
        <v>0</v>
      </c>
    </row>
    <row r="90" spans="2:7">
      <c r="B90" s="2" t="s">
        <v>314</v>
      </c>
      <c r="C90" s="80" t="s">
        <v>315</v>
      </c>
      <c r="D90" s="94">
        <v>-140182270</v>
      </c>
      <c r="E90" s="92" t="s">
        <v>316</v>
      </c>
      <c r="F90" s="82" t="s">
        <v>317</v>
      </c>
      <c r="G90" s="58">
        <v>0</v>
      </c>
    </row>
    <row r="91" spans="2:7">
      <c r="B91" s="2" t="s">
        <v>318</v>
      </c>
      <c r="C91" s="73" t="s">
        <v>319</v>
      </c>
      <c r="D91" s="94">
        <v>71031296</v>
      </c>
      <c r="E91" s="92" t="s">
        <v>320</v>
      </c>
      <c r="F91" s="82" t="s">
        <v>321</v>
      </c>
      <c r="G91" s="93">
        <v>0</v>
      </c>
    </row>
    <row r="92" spans="2:7">
      <c r="B92" s="2" t="s">
        <v>322</v>
      </c>
      <c r="C92" s="80" t="s">
        <v>323</v>
      </c>
      <c r="D92" s="94">
        <v>-37185471</v>
      </c>
      <c r="E92" s="92" t="s">
        <v>324</v>
      </c>
      <c r="F92" s="82" t="s">
        <v>325</v>
      </c>
      <c r="G92" s="75">
        <v>0</v>
      </c>
    </row>
    <row r="93" spans="2:7">
      <c r="B93" s="2" t="s">
        <v>326</v>
      </c>
      <c r="C93" s="73" t="s">
        <v>327</v>
      </c>
      <c r="D93" s="94">
        <v>9107900</v>
      </c>
      <c r="E93" s="92" t="s">
        <v>328</v>
      </c>
      <c r="F93" s="82" t="s">
        <v>329</v>
      </c>
      <c r="G93" s="75">
        <v>0</v>
      </c>
    </row>
    <row r="94" spans="2:7">
      <c r="B94" s="2" t="s">
        <v>330</v>
      </c>
      <c r="C94" s="80" t="s">
        <v>331</v>
      </c>
      <c r="D94" s="94">
        <v>-4290760</v>
      </c>
      <c r="E94" s="92" t="s">
        <v>332</v>
      </c>
      <c r="F94" s="82" t="s">
        <v>333</v>
      </c>
      <c r="G94" s="93">
        <v>0</v>
      </c>
    </row>
    <row r="95" spans="2:7">
      <c r="B95" s="2" t="s">
        <v>334</v>
      </c>
      <c r="C95" s="73" t="s">
        <v>335</v>
      </c>
      <c r="D95" s="94">
        <v>9144718</v>
      </c>
      <c r="E95" s="92" t="s">
        <v>336</v>
      </c>
      <c r="F95" s="82" t="s">
        <v>337</v>
      </c>
      <c r="G95" s="93"/>
    </row>
    <row r="96" spans="2:7" ht="16.5" thickBot="1">
      <c r="B96" s="2" t="s">
        <v>338</v>
      </c>
      <c r="C96" s="80" t="s">
        <v>339</v>
      </c>
      <c r="D96" s="94">
        <v>-4278463</v>
      </c>
      <c r="E96" s="92" t="s">
        <v>340</v>
      </c>
      <c r="F96" s="86" t="s">
        <v>341</v>
      </c>
      <c r="G96" s="84">
        <f>SUM(G88:G95)</f>
        <v>0</v>
      </c>
    </row>
    <row r="97" spans="2:7">
      <c r="B97" s="2" t="s">
        <v>342</v>
      </c>
      <c r="C97" s="73" t="s">
        <v>343</v>
      </c>
      <c r="D97" s="94">
        <v>14156951</v>
      </c>
      <c r="E97" s="92"/>
      <c r="F97" s="71" t="s">
        <v>344</v>
      </c>
      <c r="G97" s="72"/>
    </row>
    <row r="98" spans="2:7">
      <c r="B98" s="2" t="s">
        <v>345</v>
      </c>
      <c r="C98" s="80" t="s">
        <v>346</v>
      </c>
      <c r="D98" s="94">
        <v>-8429484</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423603377</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37290011.200000003</v>
      </c>
    </row>
    <row r="106" spans="2:7" ht="16.5" thickBot="1">
      <c r="B106" s="2" t="s">
        <v>375</v>
      </c>
      <c r="C106" s="73" t="s">
        <v>376</v>
      </c>
      <c r="D106" s="75">
        <v>8205792</v>
      </c>
      <c r="E106" s="92"/>
      <c r="F106" s="91"/>
      <c r="G106" s="91"/>
    </row>
    <row r="107" spans="2:7" ht="16.5" thickBot="1">
      <c r="B107" s="2" t="s">
        <v>377</v>
      </c>
      <c r="C107" s="80" t="s">
        <v>378</v>
      </c>
      <c r="D107" s="75">
        <v>-4208328</v>
      </c>
      <c r="E107" s="92" t="s">
        <v>379</v>
      </c>
      <c r="F107" s="96" t="s">
        <v>380</v>
      </c>
      <c r="G107" s="97">
        <f>+G64+G105</f>
        <v>315901521.50400001</v>
      </c>
    </row>
    <row r="108" spans="2:7" ht="16.5" thickBot="1">
      <c r="B108" s="2" t="s">
        <v>381</v>
      </c>
      <c r="C108" s="86" t="s">
        <v>382</v>
      </c>
      <c r="D108" s="87">
        <f>SUM(D104:D107)</f>
        <v>3997464</v>
      </c>
      <c r="E108" s="92"/>
      <c r="F108" s="91"/>
      <c r="G108" s="91"/>
    </row>
    <row r="109" spans="2:7" ht="16.5" thickBot="1">
      <c r="B109" s="2" t="s">
        <v>383</v>
      </c>
      <c r="C109" s="88" t="s">
        <v>384</v>
      </c>
      <c r="D109" s="89">
        <f>+D72+D77+D86+D102+D108</f>
        <v>565601589</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702172297.22360003</v>
      </c>
      <c r="E111" s="92" t="s">
        <v>389</v>
      </c>
      <c r="F111" s="82" t="s">
        <v>390</v>
      </c>
      <c r="G111" s="101">
        <v>194</v>
      </c>
    </row>
    <row r="112" spans="2:7">
      <c r="B112" s="2"/>
      <c r="C112" s="91"/>
      <c r="D112" s="91"/>
      <c r="E112" s="92" t="s">
        <v>391</v>
      </c>
      <c r="F112" s="82" t="s">
        <v>392</v>
      </c>
      <c r="G112" s="101">
        <v>0</v>
      </c>
    </row>
    <row r="113" spans="2:7" ht="16.5" thickBot="1">
      <c r="C113" s="102"/>
      <c r="D113" s="103"/>
      <c r="E113" s="92" t="s">
        <v>393</v>
      </c>
      <c r="F113" s="104" t="s">
        <v>394</v>
      </c>
      <c r="G113" s="105">
        <f>SUM(G111:G112)</f>
        <v>194</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427986194</v>
      </c>
    </row>
    <row r="120" spans="2:7" ht="16.5" thickBot="1">
      <c r="C120" s="290" t="str">
        <f>IF(D114-D116=0,"Cuentas de Orden Coiniciden","Cuentas de Orden No Coinciden")</f>
        <v>Cuentas de Orden Coiniciden</v>
      </c>
      <c r="D120" s="291"/>
      <c r="E120" s="110" t="s">
        <v>410</v>
      </c>
      <c r="F120" s="104" t="s">
        <v>411</v>
      </c>
      <c r="G120" s="105">
        <f>+IF([23]E.C.P!E70-SUM(G115:G119)=0,[23]E.C.P!E70,"Error")</f>
        <v>427986194</v>
      </c>
    </row>
    <row r="121" spans="2:7" ht="16.5" thickBot="1">
      <c r="C121" s="292"/>
      <c r="D121" s="293"/>
      <c r="E121" s="110"/>
      <c r="F121" s="99" t="s">
        <v>412</v>
      </c>
      <c r="G121" s="100"/>
    </row>
    <row r="122" spans="2:7" ht="12.75" customHeight="1">
      <c r="C122" s="112"/>
      <c r="D122" s="113"/>
      <c r="E122" s="110" t="s">
        <v>413</v>
      </c>
      <c r="F122" s="82" t="s">
        <v>414</v>
      </c>
      <c r="G122" s="94">
        <v>1395328</v>
      </c>
    </row>
    <row r="123" spans="2:7" ht="12.75" customHeight="1">
      <c r="C123" s="90"/>
      <c r="D123" s="114"/>
      <c r="E123" s="110" t="s">
        <v>415</v>
      </c>
      <c r="F123" s="82" t="s">
        <v>416</v>
      </c>
      <c r="G123" s="94">
        <v>26510277</v>
      </c>
    </row>
    <row r="124" spans="2:7" ht="12.75" customHeight="1">
      <c r="C124" s="114"/>
      <c r="D124" s="115"/>
      <c r="E124" s="110" t="s">
        <v>417</v>
      </c>
      <c r="F124" s="82" t="s">
        <v>418</v>
      </c>
      <c r="G124" s="101">
        <v>60706336</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+[23]E.C.P!F70</f>
        <v>88611941</v>
      </c>
    </row>
    <row r="128" spans="2:7" ht="16.5" customHeight="1">
      <c r="C128" s="102"/>
      <c r="D128" s="103"/>
      <c r="E128" s="110"/>
      <c r="F128" s="117" t="s">
        <v>425</v>
      </c>
      <c r="G128" s="107"/>
    </row>
    <row r="129" spans="3:7" ht="12.75" customHeight="1">
      <c r="C129" s="289"/>
      <c r="D129" s="289"/>
      <c r="E129" s="110" t="s">
        <v>426</v>
      </c>
      <c r="F129" s="82" t="s">
        <v>427</v>
      </c>
      <c r="G129" s="58">
        <v>-135374664</v>
      </c>
    </row>
    <row r="130" spans="3:7" ht="12.75" customHeight="1">
      <c r="C130" s="289"/>
      <c r="D130" s="289"/>
      <c r="E130" s="110" t="s">
        <v>428</v>
      </c>
      <c r="F130" s="82" t="s">
        <v>429</v>
      </c>
      <c r="G130" s="94">
        <v>5047110.3599999342</v>
      </c>
    </row>
    <row r="131" spans="3:7" ht="17.25" customHeight="1" thickBot="1">
      <c r="C131" s="102"/>
      <c r="D131" s="103"/>
      <c r="E131" s="110" t="s">
        <v>430</v>
      </c>
      <c r="F131" s="116" t="s">
        <v>431</v>
      </c>
      <c r="G131" s="105">
        <f>SUM(G129:G130)</f>
        <v>-130327553.64000006</v>
      </c>
    </row>
    <row r="132" spans="3:7" ht="15" customHeight="1" thickBot="1">
      <c r="C132" s="102"/>
      <c r="D132" s="103"/>
      <c r="E132" s="110" t="s">
        <v>432</v>
      </c>
      <c r="F132" s="88" t="s">
        <v>433</v>
      </c>
      <c r="G132" s="118">
        <f>+G113+G120+G127+G131</f>
        <v>386270775.35999995</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702172296.86399996</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0:D121"/>
    <mergeCell ref="C129:D130"/>
    <mergeCell ref="C133:D134"/>
    <mergeCell ref="C1:E1"/>
    <mergeCell ref="C2:E2"/>
    <mergeCell ref="C3:E3"/>
    <mergeCell ref="C4:D4"/>
  </mergeCells>
  <conditionalFormatting sqref="D8:D11 D13 D34:D55 D57:D63 D68:D72 D74:D77 D79:D86 D88:D102 D104:D108 G8:G21 G23 D20:D32 G31:G134 G29 D15:D18">
    <cfRule type="cellIs" dxfId="79" priority="7" stopIfTrue="1" operator="between">
      <formula>-0.1</formula>
      <formula>-50</formula>
    </cfRule>
    <cfRule type="cellIs" dxfId="78" priority="8" stopIfTrue="1" operator="between">
      <formula>0.1</formula>
      <formula>50</formula>
    </cfRule>
  </conditionalFormatting>
  <conditionalFormatting sqref="G24:G28">
    <cfRule type="cellIs" dxfId="77" priority="5" stopIfTrue="1" operator="between">
      <formula>-0.1</formula>
      <formula>-50</formula>
    </cfRule>
    <cfRule type="cellIs" dxfId="76" priority="6"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9 G19:G22 G34:G35 G45:G52 D57:D59 G82:G83 G24:G27"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4"/>
  <sheetViews>
    <sheetView showGridLines="0" zoomScaleNormal="100" workbookViewId="0">
      <selection activeCell="H11" sqref="H11"/>
    </sheetView>
  </sheetViews>
  <sheetFormatPr baseColWidth="10" defaultColWidth="0" defaultRowHeight="12.75"/>
  <cols>
    <col min="1" max="1" width="4.42578125" customWidth="1"/>
    <col min="2" max="2" width="11.42578125" hidden="1" customWidth="1"/>
    <col min="3" max="3" width="44" customWidth="1"/>
    <col min="4" max="4" width="23.7109375" customWidth="1"/>
    <col min="5" max="5" width="6.42578125" customWidth="1"/>
    <col min="6" max="6" width="46.7109375" customWidth="1"/>
    <col min="7" max="7" width="25" customWidth="1"/>
    <col min="8" max="8" width="3.5703125" customWidth="1"/>
    <col min="9" max="9" width="11.42578125" hidden="1" customWidth="1"/>
    <col min="10" max="10" width="3.140625" hidden="1" customWidth="1"/>
    <col min="11" max="16384" width="11.42578125" hidden="1"/>
  </cols>
  <sheetData>
    <row r="1" spans="1:7" ht="15.75">
      <c r="A1" s="1"/>
      <c r="B1" s="2" t="s">
        <v>0</v>
      </c>
      <c r="C1" s="294" t="s">
        <v>1</v>
      </c>
      <c r="D1" s="294"/>
      <c r="E1" s="294"/>
      <c r="F1" s="55" t="str">
        <f>[24]Presentacion!C3</f>
        <v>CAMDEL - IAMPP</v>
      </c>
      <c r="G1" s="56"/>
    </row>
    <row r="2" spans="1:7" ht="15.75">
      <c r="A2" s="1"/>
      <c r="B2" s="2"/>
      <c r="C2" s="294" t="s">
        <v>2</v>
      </c>
      <c r="D2" s="294"/>
      <c r="E2" s="294"/>
      <c r="F2" s="55" t="str">
        <f>[24]Presentacion!C4</f>
        <v>Lavalleja</v>
      </c>
      <c r="G2" s="56"/>
    </row>
    <row r="3" spans="1:7" ht="15.75">
      <c r="A3" s="1"/>
      <c r="B3" s="2"/>
      <c r="C3" s="294" t="s">
        <v>3</v>
      </c>
      <c r="D3" s="294"/>
      <c r="E3" s="294"/>
      <c r="F3" s="57">
        <f>[24]Presentacion!C7</f>
        <v>44469</v>
      </c>
      <c r="G3" s="56"/>
    </row>
    <row r="4" spans="1:7" ht="16.5" thickBot="1">
      <c r="A4" s="4"/>
      <c r="B4" s="5"/>
      <c r="C4" s="295"/>
      <c r="D4" s="295"/>
      <c r="E4" s="2"/>
      <c r="F4" s="4"/>
      <c r="G4" s="4"/>
    </row>
    <row r="5" spans="1:7" ht="16.5" thickBot="1">
      <c r="A5" s="7"/>
      <c r="B5" s="8"/>
      <c r="C5" s="62" t="s">
        <v>4</v>
      </c>
      <c r="D5" s="63" t="s">
        <v>5</v>
      </c>
      <c r="E5" s="64"/>
      <c r="F5" s="65" t="s">
        <v>6</v>
      </c>
      <c r="G5" s="63" t="s">
        <v>5</v>
      </c>
    </row>
    <row r="6" spans="1:7" ht="16.5" thickBot="1">
      <c r="A6" s="7"/>
      <c r="B6" s="8"/>
      <c r="C6" s="66" t="s">
        <v>7</v>
      </c>
      <c r="D6" s="67">
        <v>2021</v>
      </c>
      <c r="E6" s="68"/>
      <c r="F6" s="66" t="s">
        <v>8</v>
      </c>
      <c r="G6" s="67">
        <f>+D6</f>
        <v>2021</v>
      </c>
    </row>
    <row r="7" spans="1:7" ht="15.75">
      <c r="A7" s="7"/>
      <c r="B7" s="8"/>
      <c r="C7" s="69" t="s">
        <v>9</v>
      </c>
      <c r="D7" s="70"/>
      <c r="E7" s="68"/>
      <c r="F7" s="71" t="s">
        <v>10</v>
      </c>
      <c r="G7" s="72"/>
    </row>
    <row r="8" spans="1:7" ht="15.75">
      <c r="A8" s="7"/>
      <c r="B8" s="8" t="s">
        <v>11</v>
      </c>
      <c r="C8" s="73" t="s">
        <v>12</v>
      </c>
      <c r="D8" s="58">
        <v>637587</v>
      </c>
      <c r="E8" s="74" t="s">
        <v>13</v>
      </c>
      <c r="F8" s="73" t="s">
        <v>14</v>
      </c>
      <c r="G8" s="75">
        <v>28963221.329999998</v>
      </c>
    </row>
    <row r="9" spans="1:7" ht="15.75">
      <c r="A9" s="7"/>
      <c r="B9" s="8" t="s">
        <v>15</v>
      </c>
      <c r="C9" s="73" t="s">
        <v>16</v>
      </c>
      <c r="D9" s="58">
        <v>0</v>
      </c>
      <c r="E9" s="74" t="s">
        <v>17</v>
      </c>
      <c r="F9" s="73" t="s">
        <v>18</v>
      </c>
      <c r="G9" s="75">
        <v>701450</v>
      </c>
    </row>
    <row r="10" spans="1:7" ht="15.75">
      <c r="A10" s="7"/>
      <c r="B10" s="8" t="s">
        <v>19</v>
      </c>
      <c r="C10" s="73" t="s">
        <v>20</v>
      </c>
      <c r="D10" s="76">
        <v>39149166.314200006</v>
      </c>
      <c r="E10" s="74" t="s">
        <v>21</v>
      </c>
      <c r="F10" s="73" t="s">
        <v>22</v>
      </c>
      <c r="G10" s="58">
        <v>0</v>
      </c>
    </row>
    <row r="11" spans="1:7" ht="16.5" thickBot="1">
      <c r="A11" s="7"/>
      <c r="B11" s="8" t="s">
        <v>23</v>
      </c>
      <c r="C11" s="77" t="s">
        <v>24</v>
      </c>
      <c r="D11" s="78">
        <f>SUM(D8:D10)</f>
        <v>39786753.314200006</v>
      </c>
      <c r="E11" s="74" t="s">
        <v>25</v>
      </c>
      <c r="F11" s="73" t="s">
        <v>26</v>
      </c>
      <c r="G11" s="75">
        <v>774406</v>
      </c>
    </row>
    <row r="12" spans="1:7" ht="15.75">
      <c r="A12" s="7"/>
      <c r="B12" s="8"/>
      <c r="C12" s="69" t="s">
        <v>27</v>
      </c>
      <c r="D12" s="70"/>
      <c r="E12" s="74" t="s">
        <v>28</v>
      </c>
      <c r="F12" s="73" t="s">
        <v>29</v>
      </c>
      <c r="G12" s="58">
        <v>0</v>
      </c>
    </row>
    <row r="13" spans="1:7" ht="15.75">
      <c r="A13" s="7"/>
      <c r="B13" s="8" t="s">
        <v>30</v>
      </c>
      <c r="C13" s="73" t="s">
        <v>31</v>
      </c>
      <c r="D13" s="79">
        <v>14177441.831</v>
      </c>
      <c r="E13" s="74" t="s">
        <v>32</v>
      </c>
      <c r="F13" s="73" t="s">
        <v>33</v>
      </c>
      <c r="G13" s="75">
        <v>0</v>
      </c>
    </row>
    <row r="14" spans="1:7" ht="15.75">
      <c r="A14" s="7"/>
      <c r="B14" s="8" t="s">
        <v>34</v>
      </c>
      <c r="C14" s="80" t="s">
        <v>35</v>
      </c>
      <c r="D14" s="58">
        <v>0</v>
      </c>
      <c r="E14" s="74" t="s">
        <v>36</v>
      </c>
      <c r="F14" s="73" t="s">
        <v>37</v>
      </c>
      <c r="G14" s="58">
        <v>1589820</v>
      </c>
    </row>
    <row r="15" spans="1:7" ht="15.75">
      <c r="A15" s="7"/>
      <c r="B15" s="8" t="s">
        <v>38</v>
      </c>
      <c r="C15" s="73" t="s">
        <v>39</v>
      </c>
      <c r="D15" s="58">
        <v>0</v>
      </c>
      <c r="E15" s="74" t="s">
        <v>40</v>
      </c>
      <c r="F15" s="73" t="s">
        <v>41</v>
      </c>
      <c r="G15" s="58">
        <v>0</v>
      </c>
    </row>
    <row r="16" spans="1:7" ht="15.75">
      <c r="A16" s="7"/>
      <c r="B16" s="8" t="s">
        <v>42</v>
      </c>
      <c r="C16" s="80" t="s">
        <v>43</v>
      </c>
      <c r="D16" s="58">
        <v>0</v>
      </c>
      <c r="E16" s="74" t="s">
        <v>44</v>
      </c>
      <c r="F16" s="73" t="s">
        <v>45</v>
      </c>
      <c r="G16" s="58">
        <v>10119440</v>
      </c>
    </row>
    <row r="17" spans="1:7" ht="15.75">
      <c r="A17" s="7"/>
      <c r="B17" s="8" t="s">
        <v>46</v>
      </c>
      <c r="C17" s="80" t="s">
        <v>47</v>
      </c>
      <c r="D17" s="58">
        <v>0</v>
      </c>
      <c r="E17" s="74" t="s">
        <v>48</v>
      </c>
      <c r="F17" s="73" t="s">
        <v>49</v>
      </c>
      <c r="G17" s="58">
        <v>8689781</v>
      </c>
    </row>
    <row r="18" spans="1:7" ht="16.5" thickBot="1">
      <c r="A18" s="7"/>
      <c r="B18" s="8" t="s">
        <v>50</v>
      </c>
      <c r="C18" s="77" t="s">
        <v>51</v>
      </c>
      <c r="D18" s="78">
        <f>SUM(D13:D17)</f>
        <v>14177441.831</v>
      </c>
      <c r="E18" s="74" t="s">
        <v>52</v>
      </c>
      <c r="F18" s="73" t="s">
        <v>53</v>
      </c>
      <c r="G18" s="58">
        <v>0</v>
      </c>
    </row>
    <row r="19" spans="1:7" ht="15.75">
      <c r="A19" s="7"/>
      <c r="B19" s="8"/>
      <c r="C19" s="69" t="s">
        <v>54</v>
      </c>
      <c r="D19" s="70"/>
      <c r="E19" s="68" t="s">
        <v>55</v>
      </c>
      <c r="F19" s="73" t="s">
        <v>56</v>
      </c>
      <c r="G19" s="58">
        <v>18228674</v>
      </c>
    </row>
    <row r="20" spans="1:7" ht="15.75">
      <c r="A20" s="7"/>
      <c r="B20" s="8" t="s">
        <v>57</v>
      </c>
      <c r="C20" s="73" t="s">
        <v>58</v>
      </c>
      <c r="D20" s="58">
        <v>1763215</v>
      </c>
      <c r="E20" s="74" t="s">
        <v>59</v>
      </c>
      <c r="F20" s="73" t="s">
        <v>60</v>
      </c>
      <c r="G20" s="58">
        <v>0</v>
      </c>
    </row>
    <row r="21" spans="1:7" ht="16.5" thickBot="1">
      <c r="A21" s="7"/>
      <c r="B21" s="8" t="s">
        <v>61</v>
      </c>
      <c r="C21" s="73" t="s">
        <v>62</v>
      </c>
      <c r="D21" s="75">
        <v>5685021</v>
      </c>
      <c r="E21" s="74" t="s">
        <v>63</v>
      </c>
      <c r="F21" s="77" t="s">
        <v>64</v>
      </c>
      <c r="G21" s="81">
        <f>SUM(G8:G20)</f>
        <v>69066792.329999998</v>
      </c>
    </row>
    <row r="22" spans="1:7" ht="15.75">
      <c r="A22" s="7"/>
      <c r="B22" s="8" t="s">
        <v>65</v>
      </c>
      <c r="C22" s="73" t="s">
        <v>66</v>
      </c>
      <c r="D22" s="58">
        <v>0</v>
      </c>
      <c r="E22" s="74"/>
      <c r="F22" s="71" t="s">
        <v>67</v>
      </c>
      <c r="G22" s="72"/>
    </row>
    <row r="23" spans="1:7" ht="15.75">
      <c r="A23" s="7"/>
      <c r="B23" s="8" t="s">
        <v>68</v>
      </c>
      <c r="C23" s="73" t="s">
        <v>69</v>
      </c>
      <c r="D23" s="58">
        <v>0</v>
      </c>
      <c r="E23" s="74" t="s">
        <v>70</v>
      </c>
      <c r="F23" s="82" t="s">
        <v>71</v>
      </c>
      <c r="G23" s="75">
        <v>2604168</v>
      </c>
    </row>
    <row r="24" spans="1:7" ht="15.75">
      <c r="A24" s="7"/>
      <c r="B24" s="8" t="s">
        <v>72</v>
      </c>
      <c r="C24" s="73" t="s">
        <v>73</v>
      </c>
      <c r="D24" s="58">
        <v>0</v>
      </c>
      <c r="E24" s="74" t="s">
        <v>74</v>
      </c>
      <c r="F24" s="83" t="s">
        <v>60</v>
      </c>
      <c r="G24" s="58">
        <v>-28573</v>
      </c>
    </row>
    <row r="25" spans="1:7" ht="15.75">
      <c r="A25" s="7"/>
      <c r="B25" s="8" t="s">
        <v>75</v>
      </c>
      <c r="C25" s="73" t="s">
        <v>76</v>
      </c>
      <c r="D25" s="58">
        <v>18945047</v>
      </c>
      <c r="E25" s="74" t="s">
        <v>77</v>
      </c>
      <c r="F25" s="82" t="s">
        <v>78</v>
      </c>
      <c r="G25" s="58">
        <v>0</v>
      </c>
    </row>
    <row r="26" spans="1:7" ht="15.75">
      <c r="A26" s="7"/>
      <c r="B26" s="8" t="s">
        <v>79</v>
      </c>
      <c r="C26" s="73" t="s">
        <v>80</v>
      </c>
      <c r="D26" s="75">
        <v>5749408</v>
      </c>
      <c r="E26" s="74" t="s">
        <v>81</v>
      </c>
      <c r="F26" s="83" t="s">
        <v>82</v>
      </c>
      <c r="G26" s="58">
        <v>0</v>
      </c>
    </row>
    <row r="27" spans="1:7" ht="15.75">
      <c r="A27" s="7"/>
      <c r="B27" s="8" t="s">
        <v>83</v>
      </c>
      <c r="C27" s="73" t="s">
        <v>84</v>
      </c>
      <c r="D27" s="75">
        <v>15897583</v>
      </c>
      <c r="E27" s="74" t="s">
        <v>85</v>
      </c>
      <c r="F27" s="82" t="s">
        <v>86</v>
      </c>
      <c r="G27" s="58">
        <v>16538042</v>
      </c>
    </row>
    <row r="28" spans="1:7" ht="15.75">
      <c r="A28" s="7"/>
      <c r="B28" s="8" t="s">
        <v>87</v>
      </c>
      <c r="C28" s="73" t="s">
        <v>88</v>
      </c>
      <c r="D28" s="75">
        <v>56866</v>
      </c>
      <c r="E28" s="74" t="s">
        <v>89</v>
      </c>
      <c r="F28" s="82" t="s">
        <v>90</v>
      </c>
      <c r="G28" s="58">
        <v>0</v>
      </c>
    </row>
    <row r="29" spans="1:7" ht="16.5" thickBot="1">
      <c r="A29" s="7"/>
      <c r="B29" s="8" t="s">
        <v>91</v>
      </c>
      <c r="C29" s="73" t="s">
        <v>92</v>
      </c>
      <c r="D29" s="58">
        <v>191548</v>
      </c>
      <c r="E29" s="74" t="s">
        <v>93</v>
      </c>
      <c r="F29" s="77" t="s">
        <v>94</v>
      </c>
      <c r="G29" s="78">
        <f>SUM(G23:G28)</f>
        <v>19113637</v>
      </c>
    </row>
    <row r="30" spans="1:7" ht="15.75">
      <c r="A30" s="7"/>
      <c r="B30" s="8" t="s">
        <v>95</v>
      </c>
      <c r="C30" s="73" t="s">
        <v>96</v>
      </c>
      <c r="D30" s="58">
        <v>0</v>
      </c>
      <c r="E30" s="74"/>
      <c r="F30" s="71" t="s">
        <v>97</v>
      </c>
      <c r="G30" s="72"/>
    </row>
    <row r="31" spans="1:7" ht="15.75">
      <c r="A31" s="7"/>
      <c r="B31" s="8" t="s">
        <v>98</v>
      </c>
      <c r="C31" s="80" t="s">
        <v>99</v>
      </c>
      <c r="D31" s="58">
        <v>-10465694</v>
      </c>
      <c r="E31" s="74" t="s">
        <v>100</v>
      </c>
      <c r="F31" s="82" t="s">
        <v>101</v>
      </c>
      <c r="G31" s="75">
        <v>12316202</v>
      </c>
    </row>
    <row r="32" spans="1:7" ht="16.5" thickBot="1">
      <c r="A32" s="7"/>
      <c r="B32" s="8" t="s">
        <v>102</v>
      </c>
      <c r="C32" s="77" t="s">
        <v>103</v>
      </c>
      <c r="D32" s="84">
        <f>SUM(D20:D31)</f>
        <v>37822994</v>
      </c>
      <c r="E32" s="74" t="s">
        <v>104</v>
      </c>
      <c r="F32" s="82" t="s">
        <v>105</v>
      </c>
      <c r="G32" s="58">
        <v>88565126</v>
      </c>
    </row>
    <row r="33" spans="1:7" ht="15.75">
      <c r="A33" s="7"/>
      <c r="B33" s="8"/>
      <c r="C33" s="69" t="s">
        <v>106</v>
      </c>
      <c r="D33" s="70"/>
      <c r="E33" s="74" t="s">
        <v>107</v>
      </c>
      <c r="F33" s="82" t="s">
        <v>108</v>
      </c>
      <c r="G33" s="75">
        <v>0</v>
      </c>
    </row>
    <row r="34" spans="1:7" ht="15.75">
      <c r="A34" s="7"/>
      <c r="B34" s="8" t="s">
        <v>109</v>
      </c>
      <c r="C34" s="73" t="s">
        <v>110</v>
      </c>
      <c r="D34" s="58">
        <v>16137</v>
      </c>
      <c r="E34" s="74" t="s">
        <v>111</v>
      </c>
      <c r="F34" s="82" t="s">
        <v>112</v>
      </c>
      <c r="G34" s="58">
        <v>818086</v>
      </c>
    </row>
    <row r="35" spans="1:7" ht="15.75">
      <c r="A35" s="7"/>
      <c r="B35" s="8" t="s">
        <v>113</v>
      </c>
      <c r="C35" s="73" t="s">
        <v>114</v>
      </c>
      <c r="D35" s="58">
        <v>2026634</v>
      </c>
      <c r="E35" s="68" t="s">
        <v>115</v>
      </c>
      <c r="F35" s="82" t="s">
        <v>116</v>
      </c>
      <c r="G35" s="58">
        <v>13799688</v>
      </c>
    </row>
    <row r="36" spans="1:7" ht="15.75">
      <c r="A36" s="7"/>
      <c r="B36" s="8" t="s">
        <v>117</v>
      </c>
      <c r="C36" s="73" t="s">
        <v>118</v>
      </c>
      <c r="D36" s="58">
        <v>0</v>
      </c>
      <c r="E36" s="74" t="s">
        <v>119</v>
      </c>
      <c r="F36" s="82" t="s">
        <v>120</v>
      </c>
      <c r="G36" s="58">
        <v>0</v>
      </c>
    </row>
    <row r="37" spans="1:7" ht="15.75">
      <c r="A37" s="7"/>
      <c r="B37" s="8" t="s">
        <v>121</v>
      </c>
      <c r="C37" s="73" t="s">
        <v>122</v>
      </c>
      <c r="D37" s="58">
        <v>87979</v>
      </c>
      <c r="E37" s="85" t="s">
        <v>123</v>
      </c>
      <c r="F37" s="82" t="s">
        <v>124</v>
      </c>
      <c r="G37" s="58">
        <v>0</v>
      </c>
    </row>
    <row r="38" spans="1:7" ht="15.75">
      <c r="A38" s="7"/>
      <c r="B38" s="8" t="s">
        <v>125</v>
      </c>
      <c r="C38" s="73" t="s">
        <v>126</v>
      </c>
      <c r="D38" s="58">
        <v>0</v>
      </c>
      <c r="E38" s="85" t="s">
        <v>127</v>
      </c>
      <c r="F38" s="82" t="s">
        <v>128</v>
      </c>
      <c r="G38" s="58">
        <v>0</v>
      </c>
    </row>
    <row r="39" spans="1:7" ht="15.75">
      <c r="A39" s="7"/>
      <c r="B39" s="8" t="s">
        <v>129</v>
      </c>
      <c r="C39" s="73" t="s">
        <v>130</v>
      </c>
      <c r="D39" s="58">
        <v>0</v>
      </c>
      <c r="E39" s="68" t="s">
        <v>131</v>
      </c>
      <c r="F39" s="82" t="s">
        <v>132</v>
      </c>
      <c r="G39" s="58">
        <v>0</v>
      </c>
    </row>
    <row r="40" spans="1:7" ht="15.75">
      <c r="A40" s="7"/>
      <c r="B40" s="8" t="s">
        <v>133</v>
      </c>
      <c r="C40" s="73" t="s">
        <v>134</v>
      </c>
      <c r="D40" s="58">
        <v>0</v>
      </c>
      <c r="E40" s="68" t="s">
        <v>135</v>
      </c>
      <c r="F40" s="82" t="s">
        <v>136</v>
      </c>
      <c r="G40" s="58">
        <v>0</v>
      </c>
    </row>
    <row r="41" spans="1:7" ht="15.75">
      <c r="A41" s="7"/>
      <c r="B41" s="8" t="s">
        <v>137</v>
      </c>
      <c r="C41" s="73" t="s">
        <v>138</v>
      </c>
      <c r="D41" s="58">
        <v>0</v>
      </c>
      <c r="E41" s="85" t="s">
        <v>139</v>
      </c>
      <c r="F41" s="82" t="s">
        <v>140</v>
      </c>
      <c r="G41" s="58">
        <v>0</v>
      </c>
    </row>
    <row r="42" spans="1:7" ht="15.75">
      <c r="A42" s="7"/>
      <c r="B42" s="8" t="s">
        <v>141</v>
      </c>
      <c r="C42" s="73" t="s">
        <v>142</v>
      </c>
      <c r="D42" s="58">
        <v>0</v>
      </c>
      <c r="E42" s="85" t="s">
        <v>143</v>
      </c>
      <c r="F42" s="82" t="s">
        <v>144</v>
      </c>
      <c r="G42" s="58">
        <v>8811343</v>
      </c>
    </row>
    <row r="43" spans="1:7" ht="15.75">
      <c r="A43" s="7"/>
      <c r="B43" s="8" t="s">
        <v>145</v>
      </c>
      <c r="C43" s="73" t="s">
        <v>146</v>
      </c>
      <c r="D43" s="58">
        <v>91355</v>
      </c>
      <c r="E43" s="74" t="s">
        <v>147</v>
      </c>
      <c r="F43" s="82" t="s">
        <v>148</v>
      </c>
      <c r="G43" s="58">
        <v>0</v>
      </c>
    </row>
    <row r="44" spans="1:7" ht="15.75">
      <c r="A44" s="7"/>
      <c r="B44" s="8" t="s">
        <v>149</v>
      </c>
      <c r="C44" s="73" t="s">
        <v>150</v>
      </c>
      <c r="D44" s="58">
        <v>0</v>
      </c>
      <c r="E44" s="74" t="s">
        <v>151</v>
      </c>
      <c r="F44" s="82" t="s">
        <v>152</v>
      </c>
      <c r="G44" s="58">
        <v>0</v>
      </c>
    </row>
    <row r="45" spans="1:7" ht="15.75">
      <c r="A45" s="7"/>
      <c r="B45" s="8" t="s">
        <v>153</v>
      </c>
      <c r="C45" s="73" t="s">
        <v>154</v>
      </c>
      <c r="D45" s="75">
        <v>0</v>
      </c>
      <c r="E45" s="74" t="s">
        <v>155</v>
      </c>
      <c r="F45" s="82" t="s">
        <v>156</v>
      </c>
      <c r="G45" s="58">
        <v>0</v>
      </c>
    </row>
    <row r="46" spans="1:7" ht="15.75">
      <c r="A46" s="7"/>
      <c r="B46" s="8" t="s">
        <v>157</v>
      </c>
      <c r="C46" s="73" t="s">
        <v>158</v>
      </c>
      <c r="D46" s="75">
        <v>0</v>
      </c>
      <c r="E46" s="74" t="s">
        <v>159</v>
      </c>
      <c r="F46" s="82" t="s">
        <v>160</v>
      </c>
      <c r="G46" s="58">
        <v>920208</v>
      </c>
    </row>
    <row r="47" spans="1:7" ht="15.75">
      <c r="A47" s="7"/>
      <c r="B47" s="8" t="s">
        <v>161</v>
      </c>
      <c r="C47" s="73" t="s">
        <v>162</v>
      </c>
      <c r="D47" s="75">
        <v>12307</v>
      </c>
      <c r="E47" s="74" t="s">
        <v>163</v>
      </c>
      <c r="F47" s="82" t="s">
        <v>164</v>
      </c>
      <c r="G47" s="58">
        <v>4685400</v>
      </c>
    </row>
    <row r="48" spans="1:7" ht="15.75">
      <c r="A48" s="7"/>
      <c r="B48" s="8" t="s">
        <v>165</v>
      </c>
      <c r="C48" s="73" t="s">
        <v>166</v>
      </c>
      <c r="D48" s="58">
        <v>5486822</v>
      </c>
      <c r="E48" s="74" t="s">
        <v>167</v>
      </c>
      <c r="F48" s="82" t="s">
        <v>168</v>
      </c>
      <c r="G48" s="58">
        <v>0</v>
      </c>
    </row>
    <row r="49" spans="1:7" ht="15.75">
      <c r="A49" s="7"/>
      <c r="B49" s="8" t="s">
        <v>169</v>
      </c>
      <c r="C49" s="73" t="s">
        <v>170</v>
      </c>
      <c r="D49" s="58">
        <v>0</v>
      </c>
      <c r="E49" s="74" t="s">
        <v>171</v>
      </c>
      <c r="F49" s="82" t="s">
        <v>172</v>
      </c>
      <c r="G49" s="58">
        <v>0</v>
      </c>
    </row>
    <row r="50" spans="1:7" ht="15.75">
      <c r="A50" s="7"/>
      <c r="B50" s="8" t="s">
        <v>173</v>
      </c>
      <c r="C50" s="73" t="s">
        <v>106</v>
      </c>
      <c r="D50" s="58">
        <v>98502</v>
      </c>
      <c r="E50" s="74" t="s">
        <v>174</v>
      </c>
      <c r="F50" s="82" t="s">
        <v>175</v>
      </c>
      <c r="G50" s="58">
        <v>0</v>
      </c>
    </row>
    <row r="51" spans="1:7" ht="15.75">
      <c r="A51" s="7"/>
      <c r="B51" s="8" t="s">
        <v>176</v>
      </c>
      <c r="C51" s="80" t="s">
        <v>177</v>
      </c>
      <c r="D51" s="58">
        <v>0</v>
      </c>
      <c r="E51" s="74" t="s">
        <v>178</v>
      </c>
      <c r="F51" s="82" t="s">
        <v>179</v>
      </c>
      <c r="G51" s="58">
        <v>0</v>
      </c>
    </row>
    <row r="52" spans="1:7" ht="15.75">
      <c r="A52" s="7"/>
      <c r="B52" s="8" t="s">
        <v>180</v>
      </c>
      <c r="C52" s="80" t="s">
        <v>43</v>
      </c>
      <c r="D52" s="58">
        <v>0</v>
      </c>
      <c r="E52" s="74" t="s">
        <v>181</v>
      </c>
      <c r="F52" s="82" t="s">
        <v>182</v>
      </c>
      <c r="G52" s="58">
        <v>0</v>
      </c>
    </row>
    <row r="53" spans="1:7" ht="15.75">
      <c r="A53" s="7"/>
      <c r="B53" s="8" t="s">
        <v>183</v>
      </c>
      <c r="C53" s="80" t="s">
        <v>184</v>
      </c>
      <c r="D53" s="58">
        <v>0</v>
      </c>
      <c r="E53" s="74" t="s">
        <v>185</v>
      </c>
      <c r="F53" s="82" t="s">
        <v>186</v>
      </c>
      <c r="G53" s="58">
        <v>0</v>
      </c>
    </row>
    <row r="54" spans="1:7" ht="15.75">
      <c r="A54" s="7"/>
      <c r="B54" s="8" t="s">
        <v>187</v>
      </c>
      <c r="C54" s="80" t="s">
        <v>188</v>
      </c>
      <c r="D54" s="58">
        <v>0</v>
      </c>
      <c r="E54" s="74" t="s">
        <v>189</v>
      </c>
      <c r="F54" s="82" t="s">
        <v>190</v>
      </c>
      <c r="G54" s="58">
        <v>15972237</v>
      </c>
    </row>
    <row r="55" spans="1:7" ht="16.5" thickBot="1">
      <c r="A55" s="7"/>
      <c r="B55" s="8" t="s">
        <v>191</v>
      </c>
      <c r="C55" s="77" t="s">
        <v>192</v>
      </c>
      <c r="D55" s="84">
        <f>SUM(D34:D54)</f>
        <v>7819736</v>
      </c>
      <c r="E55" s="74" t="s">
        <v>193</v>
      </c>
      <c r="F55" s="82" t="s">
        <v>194</v>
      </c>
      <c r="G55" s="58">
        <v>-1982544</v>
      </c>
    </row>
    <row r="56" spans="1:7" ht="16.5" thickBot="1">
      <c r="A56" s="7"/>
      <c r="B56" s="8"/>
      <c r="C56" s="69" t="s">
        <v>195</v>
      </c>
      <c r="D56" s="70"/>
      <c r="E56" s="74" t="s">
        <v>196</v>
      </c>
      <c r="F56" s="77" t="s">
        <v>197</v>
      </c>
      <c r="G56" s="84">
        <f>SUM(G31:G55)</f>
        <v>143905746</v>
      </c>
    </row>
    <row r="57" spans="1:7" ht="15.75">
      <c r="A57" s="7"/>
      <c r="B57" s="8" t="s">
        <v>198</v>
      </c>
      <c r="C57" s="73" t="s">
        <v>199</v>
      </c>
      <c r="D57" s="58">
        <v>12040190</v>
      </c>
      <c r="E57" s="74"/>
      <c r="F57" s="71" t="s">
        <v>200</v>
      </c>
      <c r="G57" s="72"/>
    </row>
    <row r="58" spans="1:7" ht="15.75">
      <c r="A58" s="7"/>
      <c r="B58" s="8" t="s">
        <v>201</v>
      </c>
      <c r="C58" s="73" t="s">
        <v>202</v>
      </c>
      <c r="D58" s="58">
        <v>604197</v>
      </c>
      <c r="E58" s="74" t="s">
        <v>203</v>
      </c>
      <c r="F58" s="73" t="s">
        <v>204</v>
      </c>
      <c r="G58" s="58">
        <v>0</v>
      </c>
    </row>
    <row r="59" spans="1:7" ht="15.75">
      <c r="A59" s="7"/>
      <c r="B59" s="8" t="s">
        <v>205</v>
      </c>
      <c r="C59" s="73" t="s">
        <v>206</v>
      </c>
      <c r="D59" s="58">
        <v>12862637</v>
      </c>
      <c r="E59" s="74" t="s">
        <v>207</v>
      </c>
      <c r="F59" s="73" t="s">
        <v>208</v>
      </c>
      <c r="G59" s="58">
        <v>1438967</v>
      </c>
    </row>
    <row r="60" spans="1:7" ht="15.75">
      <c r="A60" s="7"/>
      <c r="B60" s="8" t="s">
        <v>209</v>
      </c>
      <c r="C60" s="73" t="s">
        <v>210</v>
      </c>
      <c r="D60" s="58">
        <v>0</v>
      </c>
      <c r="E60" s="74" t="s">
        <v>211</v>
      </c>
      <c r="F60" s="73" t="s">
        <v>212</v>
      </c>
      <c r="G60" s="58">
        <v>156580</v>
      </c>
    </row>
    <row r="61" spans="1:7" ht="15.75">
      <c r="A61" s="7"/>
      <c r="B61" s="8" t="s">
        <v>213</v>
      </c>
      <c r="C61" s="73" t="s">
        <v>214</v>
      </c>
      <c r="D61" s="58">
        <v>0</v>
      </c>
      <c r="E61" s="74" t="s">
        <v>215</v>
      </c>
      <c r="F61" s="73" t="s">
        <v>216</v>
      </c>
      <c r="G61" s="58">
        <v>0</v>
      </c>
    </row>
    <row r="62" spans="1:7" ht="15.75">
      <c r="A62" s="7"/>
      <c r="B62" s="8" t="s">
        <v>217</v>
      </c>
      <c r="C62" s="80" t="s">
        <v>218</v>
      </c>
      <c r="D62" s="58">
        <v>0</v>
      </c>
      <c r="E62" s="74" t="s">
        <v>219</v>
      </c>
      <c r="F62" s="73" t="s">
        <v>220</v>
      </c>
      <c r="G62" s="58">
        <v>5842760</v>
      </c>
    </row>
    <row r="63" spans="1:7" ht="16.5" thickBot="1">
      <c r="A63" s="7"/>
      <c r="B63" s="8" t="s">
        <v>221</v>
      </c>
      <c r="C63" s="86" t="s">
        <v>222</v>
      </c>
      <c r="D63" s="87">
        <f>SUM(D57:D62)</f>
        <v>25507024</v>
      </c>
      <c r="E63" s="74" t="s">
        <v>223</v>
      </c>
      <c r="F63" s="86" t="s">
        <v>224</v>
      </c>
      <c r="G63" s="84">
        <f>SUM(G58:G62)</f>
        <v>7438307</v>
      </c>
    </row>
    <row r="64" spans="1:7" ht="16.5" thickBot="1">
      <c r="A64" s="7"/>
      <c r="B64" s="8" t="s">
        <v>225</v>
      </c>
      <c r="C64" s="88" t="s">
        <v>226</v>
      </c>
      <c r="D64" s="89">
        <f>D11+D18+D32+D55+D63</f>
        <v>125113949.14520001</v>
      </c>
      <c r="E64" s="74" t="s">
        <v>227</v>
      </c>
      <c r="F64" s="88" t="s">
        <v>228</v>
      </c>
      <c r="G64" s="89">
        <f>+G21+G29+G56+G63</f>
        <v>239524482.32999998</v>
      </c>
    </row>
    <row r="65" spans="1:7" ht="16.5" thickBot="1">
      <c r="A65" s="7"/>
      <c r="B65" s="8"/>
      <c r="C65" s="90"/>
      <c r="D65" s="91"/>
      <c r="E65" s="74"/>
      <c r="F65" s="90"/>
      <c r="G65" s="91"/>
    </row>
    <row r="66" spans="1:7" ht="16.5" thickBot="1">
      <c r="A66" s="7"/>
      <c r="B66" s="8"/>
      <c r="C66" s="88" t="s">
        <v>229</v>
      </c>
      <c r="D66" s="63">
        <f>+D6</f>
        <v>2021</v>
      </c>
      <c r="E66" s="92"/>
      <c r="F66" s="88" t="s">
        <v>230</v>
      </c>
      <c r="G66" s="63">
        <f>+D6</f>
        <v>2021</v>
      </c>
    </row>
    <row r="67" spans="1:7" ht="15.75">
      <c r="A67" s="7"/>
      <c r="B67" s="2"/>
      <c r="C67" s="69" t="s">
        <v>231</v>
      </c>
      <c r="D67" s="70"/>
      <c r="E67" s="92"/>
      <c r="F67" s="71" t="s">
        <v>232</v>
      </c>
      <c r="G67" s="72"/>
    </row>
    <row r="68" spans="1:7" ht="15.75">
      <c r="A68" s="7"/>
      <c r="B68" s="2" t="s">
        <v>233</v>
      </c>
      <c r="C68" s="73" t="s">
        <v>234</v>
      </c>
      <c r="D68" s="58">
        <v>0</v>
      </c>
      <c r="E68" s="92" t="s">
        <v>235</v>
      </c>
      <c r="F68" s="82" t="s">
        <v>236</v>
      </c>
      <c r="G68" s="75">
        <v>0</v>
      </c>
    </row>
    <row r="69" spans="1:7" ht="15.75">
      <c r="A69" s="7"/>
      <c r="B69" s="2" t="s">
        <v>237</v>
      </c>
      <c r="C69" s="73" t="s">
        <v>238</v>
      </c>
      <c r="D69" s="75">
        <v>0</v>
      </c>
      <c r="E69" s="92" t="s">
        <v>239</v>
      </c>
      <c r="F69" s="82" t="s">
        <v>240</v>
      </c>
      <c r="G69" s="75">
        <v>0</v>
      </c>
    </row>
    <row r="70" spans="1:7" ht="15.75">
      <c r="A70" s="7"/>
      <c r="B70" s="2" t="s">
        <v>241</v>
      </c>
      <c r="C70" s="73" t="s">
        <v>242</v>
      </c>
      <c r="D70" s="58">
        <v>0</v>
      </c>
      <c r="E70" s="92" t="s">
        <v>243</v>
      </c>
      <c r="F70" s="82" t="s">
        <v>244</v>
      </c>
      <c r="G70" s="58">
        <v>0</v>
      </c>
    </row>
    <row r="71" spans="1:7" ht="15.75">
      <c r="A71" s="7"/>
      <c r="B71" s="2" t="s">
        <v>245</v>
      </c>
      <c r="C71" s="80" t="s">
        <v>246</v>
      </c>
      <c r="D71" s="58">
        <v>0</v>
      </c>
      <c r="E71" s="92" t="s">
        <v>247</v>
      </c>
      <c r="F71" s="82" t="s">
        <v>248</v>
      </c>
      <c r="G71" s="75">
        <v>0</v>
      </c>
    </row>
    <row r="72" spans="1:7" ht="16.5" thickBot="1">
      <c r="A72" s="7"/>
      <c r="B72" s="2" t="s">
        <v>249</v>
      </c>
      <c r="C72" s="77" t="s">
        <v>250</v>
      </c>
      <c r="D72" s="84">
        <f>SUM(D68:D71)</f>
        <v>0</v>
      </c>
      <c r="E72" s="92" t="s">
        <v>251</v>
      </c>
      <c r="F72" s="82" t="s">
        <v>252</v>
      </c>
      <c r="G72" s="58">
        <v>0</v>
      </c>
    </row>
    <row r="73" spans="1:7" ht="15.75">
      <c r="A73" s="7"/>
      <c r="B73" s="2"/>
      <c r="C73" s="69" t="s">
        <v>253</v>
      </c>
      <c r="D73" s="70"/>
      <c r="E73" s="92" t="s">
        <v>254</v>
      </c>
      <c r="F73" s="82" t="s">
        <v>255</v>
      </c>
      <c r="G73" s="75">
        <v>0</v>
      </c>
    </row>
    <row r="74" spans="1:7" ht="15.75">
      <c r="A74" s="7"/>
      <c r="B74" s="2" t="s">
        <v>256</v>
      </c>
      <c r="C74" s="73" t="s">
        <v>257</v>
      </c>
      <c r="D74" s="58">
        <v>0</v>
      </c>
      <c r="E74" s="92" t="s">
        <v>258</v>
      </c>
      <c r="F74" s="82" t="s">
        <v>259</v>
      </c>
      <c r="G74" s="58">
        <v>0</v>
      </c>
    </row>
    <row r="75" spans="1:7" ht="15.75">
      <c r="A75" s="7"/>
      <c r="B75" s="2" t="s">
        <v>260</v>
      </c>
      <c r="C75" s="73" t="s">
        <v>261</v>
      </c>
      <c r="D75" s="58">
        <v>0</v>
      </c>
      <c r="E75" s="92" t="s">
        <v>262</v>
      </c>
      <c r="F75" s="82" t="s">
        <v>263</v>
      </c>
      <c r="G75" s="58">
        <v>0</v>
      </c>
    </row>
    <row r="76" spans="1:7" ht="15.75">
      <c r="A76" s="7"/>
      <c r="B76" s="2" t="s">
        <v>264</v>
      </c>
      <c r="C76" s="80" t="s">
        <v>265</v>
      </c>
      <c r="D76" s="58">
        <v>0</v>
      </c>
      <c r="E76" s="92" t="s">
        <v>266</v>
      </c>
      <c r="F76" s="82" t="s">
        <v>267</v>
      </c>
      <c r="G76" s="58">
        <v>0</v>
      </c>
    </row>
    <row r="77" spans="1:7" ht="16.5" thickBot="1">
      <c r="A77" s="7"/>
      <c r="B77" s="2" t="s">
        <v>268</v>
      </c>
      <c r="C77" s="77" t="s">
        <v>269</v>
      </c>
      <c r="D77" s="84">
        <f>SUM(D74:D76)</f>
        <v>0</v>
      </c>
      <c r="E77" s="92" t="s">
        <v>270</v>
      </c>
      <c r="F77" s="82" t="s">
        <v>271</v>
      </c>
      <c r="G77" s="58">
        <v>0</v>
      </c>
    </row>
    <row r="78" spans="1:7" ht="15.75">
      <c r="A78" s="7"/>
      <c r="B78" s="2"/>
      <c r="C78" s="69" t="s">
        <v>272</v>
      </c>
      <c r="D78" s="70"/>
      <c r="E78" s="92" t="s">
        <v>273</v>
      </c>
      <c r="F78" s="82" t="s">
        <v>274</v>
      </c>
      <c r="G78" s="58">
        <v>0</v>
      </c>
    </row>
    <row r="79" spans="1:7" ht="16.5" thickBot="1">
      <c r="A79" s="7"/>
      <c r="B79" s="2" t="s">
        <v>275</v>
      </c>
      <c r="C79" s="73" t="s">
        <v>276</v>
      </c>
      <c r="D79" s="75">
        <v>0</v>
      </c>
      <c r="E79" s="92" t="s">
        <v>277</v>
      </c>
      <c r="F79" s="77" t="s">
        <v>278</v>
      </c>
      <c r="G79" s="84">
        <f>SUM(G68:G78)</f>
        <v>0</v>
      </c>
    </row>
    <row r="80" spans="1:7" ht="15.75">
      <c r="A80" s="7"/>
      <c r="B80" s="2" t="s">
        <v>279</v>
      </c>
      <c r="C80" s="73" t="s">
        <v>280</v>
      </c>
      <c r="D80" s="75">
        <v>0</v>
      </c>
      <c r="E80" s="92"/>
      <c r="F80" s="71" t="s">
        <v>281</v>
      </c>
      <c r="G80" s="72"/>
    </row>
    <row r="81" spans="1:7" ht="15.75">
      <c r="A81" s="7"/>
      <c r="B81" s="2" t="s">
        <v>282</v>
      </c>
      <c r="C81" s="73" t="s">
        <v>283</v>
      </c>
      <c r="D81" s="58">
        <v>0</v>
      </c>
      <c r="E81" s="92" t="s">
        <v>284</v>
      </c>
      <c r="F81" s="82" t="s">
        <v>285</v>
      </c>
      <c r="G81" s="75">
        <v>0</v>
      </c>
    </row>
    <row r="82" spans="1:7" ht="15.75">
      <c r="A82" s="7"/>
      <c r="B82" s="2" t="s">
        <v>286</v>
      </c>
      <c r="C82" s="80" t="s">
        <v>43</v>
      </c>
      <c r="D82" s="58">
        <v>0</v>
      </c>
      <c r="E82" s="92" t="s">
        <v>287</v>
      </c>
      <c r="F82" s="82" t="s">
        <v>274</v>
      </c>
      <c r="G82" s="58">
        <v>0</v>
      </c>
    </row>
    <row r="83" spans="1:7" ht="15.75">
      <c r="A83" s="7"/>
      <c r="B83" s="2" t="s">
        <v>288</v>
      </c>
      <c r="C83" s="73" t="s">
        <v>289</v>
      </c>
      <c r="D83" s="75">
        <v>126834580</v>
      </c>
      <c r="E83" s="92" t="s">
        <v>290</v>
      </c>
      <c r="F83" s="82" t="s">
        <v>291</v>
      </c>
      <c r="G83" s="58">
        <v>58625902</v>
      </c>
    </row>
    <row r="84" spans="1:7" ht="15.75">
      <c r="A84" s="7"/>
      <c r="B84" s="2" t="s">
        <v>292</v>
      </c>
      <c r="C84" s="73" t="s">
        <v>293</v>
      </c>
      <c r="D84" s="58">
        <v>0</v>
      </c>
      <c r="E84" s="92" t="s">
        <v>294</v>
      </c>
      <c r="F84" s="82" t="s">
        <v>295</v>
      </c>
      <c r="G84" s="58">
        <v>0</v>
      </c>
    </row>
    <row r="85" spans="1:7" ht="15.75">
      <c r="A85" s="7"/>
      <c r="B85" s="2" t="s">
        <v>296</v>
      </c>
      <c r="C85" s="80" t="s">
        <v>297</v>
      </c>
      <c r="D85" s="58">
        <v>0</v>
      </c>
      <c r="E85" s="92" t="s">
        <v>298</v>
      </c>
      <c r="F85" s="82" t="s">
        <v>299</v>
      </c>
      <c r="G85" s="93">
        <v>0</v>
      </c>
    </row>
    <row r="86" spans="1:7" ht="16.5" thickBot="1">
      <c r="A86" s="7"/>
      <c r="B86" s="2" t="s">
        <v>300</v>
      </c>
      <c r="C86" s="77" t="s">
        <v>301</v>
      </c>
      <c r="D86" s="84">
        <f>SUM(D79:D85)</f>
        <v>126834580</v>
      </c>
      <c r="E86" s="92" t="s">
        <v>302</v>
      </c>
      <c r="F86" s="77" t="s">
        <v>303</v>
      </c>
      <c r="G86" s="84">
        <f>SUM(G81:G85)</f>
        <v>58625902</v>
      </c>
    </row>
    <row r="87" spans="1:7" ht="15.75">
      <c r="A87" s="7"/>
      <c r="B87" s="2"/>
      <c r="C87" s="69" t="s">
        <v>304</v>
      </c>
      <c r="D87" s="70"/>
      <c r="E87" s="92"/>
      <c r="F87" s="71" t="s">
        <v>305</v>
      </c>
      <c r="G87" s="72"/>
    </row>
    <row r="88" spans="1:7" ht="15.75">
      <c r="A88" s="7"/>
      <c r="B88" s="2" t="s">
        <v>306</v>
      </c>
      <c r="C88" s="73" t="s">
        <v>307</v>
      </c>
      <c r="D88" s="94">
        <v>44666756</v>
      </c>
      <c r="E88" s="92" t="s">
        <v>308</v>
      </c>
      <c r="F88" s="82" t="s">
        <v>309</v>
      </c>
      <c r="G88" s="93">
        <v>0</v>
      </c>
    </row>
    <row r="89" spans="1:7" ht="15.75">
      <c r="A89" s="7"/>
      <c r="B89" s="2" t="s">
        <v>310</v>
      </c>
      <c r="C89" s="73" t="s">
        <v>311</v>
      </c>
      <c r="D89" s="94">
        <v>628569724</v>
      </c>
      <c r="E89" s="92" t="s">
        <v>312</v>
      </c>
      <c r="F89" s="82" t="s">
        <v>313</v>
      </c>
      <c r="G89" s="58">
        <v>0</v>
      </c>
    </row>
    <row r="90" spans="1:7" ht="15.75">
      <c r="A90" s="7"/>
      <c r="B90" s="2" t="s">
        <v>314</v>
      </c>
      <c r="C90" s="80" t="s">
        <v>315</v>
      </c>
      <c r="D90" s="94">
        <v>-274809286</v>
      </c>
      <c r="E90" s="92" t="s">
        <v>316</v>
      </c>
      <c r="F90" s="82" t="s">
        <v>317</v>
      </c>
      <c r="G90" s="58">
        <v>0</v>
      </c>
    </row>
    <row r="91" spans="1:7" ht="15.75">
      <c r="A91" s="7"/>
      <c r="B91" s="2" t="s">
        <v>318</v>
      </c>
      <c r="C91" s="73" t="s">
        <v>319</v>
      </c>
      <c r="D91" s="94">
        <v>297524320</v>
      </c>
      <c r="E91" s="92" t="s">
        <v>320</v>
      </c>
      <c r="F91" s="82" t="s">
        <v>321</v>
      </c>
      <c r="G91" s="93">
        <v>0</v>
      </c>
    </row>
    <row r="92" spans="1:7" ht="15.75">
      <c r="A92" s="7"/>
      <c r="B92" s="2" t="s">
        <v>322</v>
      </c>
      <c r="C92" s="80" t="s">
        <v>323</v>
      </c>
      <c r="D92" s="94">
        <v>-280308411</v>
      </c>
      <c r="E92" s="92" t="s">
        <v>324</v>
      </c>
      <c r="F92" s="82" t="s">
        <v>325</v>
      </c>
      <c r="G92" s="75">
        <v>0</v>
      </c>
    </row>
    <row r="93" spans="1:7" ht="15.75">
      <c r="A93" s="7"/>
      <c r="B93" s="2" t="s">
        <v>326</v>
      </c>
      <c r="C93" s="73" t="s">
        <v>327</v>
      </c>
      <c r="D93" s="94">
        <v>49662186</v>
      </c>
      <c r="E93" s="92" t="s">
        <v>328</v>
      </c>
      <c r="F93" s="82" t="s">
        <v>329</v>
      </c>
      <c r="G93" s="75">
        <v>0</v>
      </c>
    </row>
    <row r="94" spans="1:7" ht="15.75">
      <c r="A94" s="7"/>
      <c r="B94" s="2" t="s">
        <v>330</v>
      </c>
      <c r="C94" s="80" t="s">
        <v>331</v>
      </c>
      <c r="D94" s="94">
        <v>-44992995</v>
      </c>
      <c r="E94" s="92" t="s">
        <v>332</v>
      </c>
      <c r="F94" s="82" t="s">
        <v>333</v>
      </c>
      <c r="G94" s="93">
        <v>0</v>
      </c>
    </row>
    <row r="95" spans="1:7" ht="15.75">
      <c r="A95" s="7"/>
      <c r="B95" s="2" t="s">
        <v>334</v>
      </c>
      <c r="C95" s="73" t="s">
        <v>335</v>
      </c>
      <c r="D95" s="94">
        <v>5318292</v>
      </c>
      <c r="E95" s="92" t="s">
        <v>336</v>
      </c>
      <c r="F95" s="82" t="s">
        <v>337</v>
      </c>
      <c r="G95" s="93">
        <v>0</v>
      </c>
    </row>
    <row r="96" spans="1:7" ht="16.5" thickBot="1">
      <c r="A96" s="7"/>
      <c r="B96" s="2" t="s">
        <v>338</v>
      </c>
      <c r="C96" s="80" t="s">
        <v>339</v>
      </c>
      <c r="D96" s="94">
        <v>-4397109</v>
      </c>
      <c r="E96" s="92" t="s">
        <v>340</v>
      </c>
      <c r="F96" s="86" t="s">
        <v>341</v>
      </c>
      <c r="G96" s="84">
        <f>SUM(G88:G95)</f>
        <v>0</v>
      </c>
    </row>
    <row r="97" spans="1:7" ht="15.75">
      <c r="A97" s="7"/>
      <c r="B97" s="2" t="s">
        <v>342</v>
      </c>
      <c r="C97" s="73" t="s">
        <v>343</v>
      </c>
      <c r="D97" s="94">
        <v>98865122</v>
      </c>
      <c r="E97" s="92"/>
      <c r="F97" s="71" t="s">
        <v>344</v>
      </c>
      <c r="G97" s="72"/>
    </row>
    <row r="98" spans="1:7" ht="15.75">
      <c r="A98" s="7"/>
      <c r="B98" s="2" t="s">
        <v>345</v>
      </c>
      <c r="C98" s="80" t="s">
        <v>346</v>
      </c>
      <c r="D98" s="94">
        <v>-95890848</v>
      </c>
      <c r="E98" s="92" t="s">
        <v>347</v>
      </c>
      <c r="F98" s="82" t="s">
        <v>348</v>
      </c>
      <c r="G98" s="93">
        <v>0</v>
      </c>
    </row>
    <row r="99" spans="1:7" ht="15.75">
      <c r="A99" s="7"/>
      <c r="B99" s="2" t="s">
        <v>349</v>
      </c>
      <c r="C99" s="73" t="s">
        <v>350</v>
      </c>
      <c r="D99" s="94">
        <v>79716891</v>
      </c>
      <c r="E99" s="92" t="s">
        <v>351</v>
      </c>
      <c r="F99" s="82" t="s">
        <v>352</v>
      </c>
      <c r="G99" s="93">
        <v>0</v>
      </c>
    </row>
    <row r="100" spans="1:7" ht="15.75">
      <c r="A100" s="7"/>
      <c r="B100" s="2" t="s">
        <v>353</v>
      </c>
      <c r="C100" s="80" t="s">
        <v>354</v>
      </c>
      <c r="D100" s="94">
        <v>-71318955</v>
      </c>
      <c r="E100" s="92" t="s">
        <v>355</v>
      </c>
      <c r="F100" s="82" t="s">
        <v>356</v>
      </c>
      <c r="G100" s="93">
        <v>0</v>
      </c>
    </row>
    <row r="101" spans="1:7" ht="15.75">
      <c r="A101" s="7"/>
      <c r="B101" s="2" t="s">
        <v>357</v>
      </c>
      <c r="C101" s="73" t="s">
        <v>358</v>
      </c>
      <c r="D101" s="94">
        <v>131251</v>
      </c>
      <c r="E101" s="92" t="s">
        <v>359</v>
      </c>
      <c r="F101" s="82" t="s">
        <v>360</v>
      </c>
      <c r="G101" s="93">
        <v>0</v>
      </c>
    </row>
    <row r="102" spans="1:7" ht="16.5" thickBot="1">
      <c r="A102" s="7"/>
      <c r="B102" s="2" t="s">
        <v>361</v>
      </c>
      <c r="C102" s="77" t="s">
        <v>362</v>
      </c>
      <c r="D102" s="95">
        <f>SUM(D88:D101)</f>
        <v>432736938</v>
      </c>
      <c r="E102" s="92" t="s">
        <v>363</v>
      </c>
      <c r="F102" s="82" t="s">
        <v>364</v>
      </c>
      <c r="G102" s="93">
        <v>0</v>
      </c>
    </row>
    <row r="103" spans="1:7" ht="15.75">
      <c r="A103" s="7"/>
      <c r="B103" s="2"/>
      <c r="C103" s="69" t="s">
        <v>365</v>
      </c>
      <c r="D103" s="70"/>
      <c r="E103" s="92" t="s">
        <v>366</v>
      </c>
      <c r="F103" s="82" t="s">
        <v>367</v>
      </c>
      <c r="G103" s="93">
        <v>0</v>
      </c>
    </row>
    <row r="104" spans="1:7" ht="16.5" thickBot="1">
      <c r="A104" s="7"/>
      <c r="B104" s="2" t="s">
        <v>368</v>
      </c>
      <c r="C104" s="73" t="s">
        <v>369</v>
      </c>
      <c r="D104" s="75">
        <v>0</v>
      </c>
      <c r="E104" s="92" t="s">
        <v>370</v>
      </c>
      <c r="F104" s="86" t="s">
        <v>224</v>
      </c>
      <c r="G104" s="84">
        <f>SUM(G98:G103)</f>
        <v>0</v>
      </c>
    </row>
    <row r="105" spans="1:7" ht="16.5" thickBot="1">
      <c r="A105" s="7"/>
      <c r="B105" s="2" t="s">
        <v>371</v>
      </c>
      <c r="C105" s="80" t="s">
        <v>372</v>
      </c>
      <c r="D105" s="75">
        <v>0</v>
      </c>
      <c r="E105" s="92" t="s">
        <v>373</v>
      </c>
      <c r="F105" s="88" t="s">
        <v>374</v>
      </c>
      <c r="G105" s="89">
        <f>G79+G86+G96+G104</f>
        <v>58625902</v>
      </c>
    </row>
    <row r="106" spans="1:7" ht="16.5" thickBot="1">
      <c r="A106" s="7"/>
      <c r="B106" s="2" t="s">
        <v>375</v>
      </c>
      <c r="C106" s="73" t="s">
        <v>376</v>
      </c>
      <c r="D106" s="75">
        <v>15541642</v>
      </c>
      <c r="E106" s="92"/>
      <c r="F106" s="91"/>
      <c r="G106" s="91"/>
    </row>
    <row r="107" spans="1:7" ht="16.5" thickBot="1">
      <c r="A107" s="7"/>
      <c r="B107" s="2" t="s">
        <v>377</v>
      </c>
      <c r="C107" s="80" t="s">
        <v>378</v>
      </c>
      <c r="D107" s="75">
        <v>-14736732</v>
      </c>
      <c r="E107" s="92" t="s">
        <v>379</v>
      </c>
      <c r="F107" s="96" t="s">
        <v>380</v>
      </c>
      <c r="G107" s="97">
        <f>+G64+G105</f>
        <v>298150384.32999998</v>
      </c>
    </row>
    <row r="108" spans="1:7" ht="16.5" thickBot="1">
      <c r="A108" s="7"/>
      <c r="B108" s="2" t="s">
        <v>381</v>
      </c>
      <c r="C108" s="86" t="s">
        <v>382</v>
      </c>
      <c r="D108" s="87">
        <f>SUM(D104:D107)</f>
        <v>804910</v>
      </c>
      <c r="E108" s="92"/>
      <c r="F108" s="91"/>
      <c r="G108" s="91"/>
    </row>
    <row r="109" spans="1:7" ht="16.5" thickBot="1">
      <c r="A109" s="7"/>
      <c r="B109" s="2" t="s">
        <v>383</v>
      </c>
      <c r="C109" s="88" t="s">
        <v>384</v>
      </c>
      <c r="D109" s="89">
        <f>+D72+D77+D86+D102+D108</f>
        <v>560376428</v>
      </c>
      <c r="E109" s="92"/>
      <c r="F109" s="88" t="s">
        <v>385</v>
      </c>
      <c r="G109" s="98">
        <f>+D6</f>
        <v>2021</v>
      </c>
    </row>
    <row r="110" spans="1:7" ht="16.5" thickBot="1">
      <c r="A110" s="7"/>
      <c r="B110" s="2"/>
      <c r="C110" s="90"/>
      <c r="D110" s="91"/>
      <c r="E110" s="92"/>
      <c r="F110" s="99" t="s">
        <v>386</v>
      </c>
      <c r="G110" s="100"/>
    </row>
    <row r="111" spans="1:7" ht="16.5" thickBot="1">
      <c r="A111" s="7"/>
      <c r="B111" s="2" t="s">
        <v>387</v>
      </c>
      <c r="C111" s="96" t="s">
        <v>388</v>
      </c>
      <c r="D111" s="97">
        <f>D64+D109</f>
        <v>685490377.14520001</v>
      </c>
      <c r="E111" s="92" t="s">
        <v>389</v>
      </c>
      <c r="F111" s="82" t="s">
        <v>390</v>
      </c>
      <c r="G111" s="101">
        <v>1840000</v>
      </c>
    </row>
    <row r="112" spans="1:7" ht="15.75">
      <c r="A112" s="7"/>
      <c r="B112" s="2"/>
      <c r="C112" s="91"/>
      <c r="D112" s="91"/>
      <c r="E112" s="92" t="s">
        <v>391</v>
      </c>
      <c r="F112" s="82" t="s">
        <v>392</v>
      </c>
      <c r="G112" s="101">
        <v>0</v>
      </c>
    </row>
    <row r="113" spans="1:7" ht="16.5" thickBot="1">
      <c r="A113" s="7"/>
      <c r="B113" s="8"/>
      <c r="C113" s="102"/>
      <c r="D113" s="103"/>
      <c r="E113" s="92" t="s">
        <v>393</v>
      </c>
      <c r="F113" s="104" t="s">
        <v>394</v>
      </c>
      <c r="G113" s="105">
        <f>SUM(G111:G112)</f>
        <v>1840000</v>
      </c>
    </row>
    <row r="114" spans="1:7" ht="15.75">
      <c r="A114" s="7"/>
      <c r="B114" s="2"/>
      <c r="C114" s="90"/>
      <c r="D114" s="106"/>
      <c r="E114" s="92"/>
      <c r="F114" s="99" t="s">
        <v>395</v>
      </c>
      <c r="G114" s="107"/>
    </row>
    <row r="115" spans="1:7" ht="15.75">
      <c r="A115" s="7"/>
      <c r="B115" s="2" t="s">
        <v>396</v>
      </c>
      <c r="C115" s="108" t="s">
        <v>397</v>
      </c>
      <c r="D115" s="109">
        <v>0</v>
      </c>
      <c r="E115" s="110" t="s">
        <v>398</v>
      </c>
      <c r="F115" s="82" t="s">
        <v>399</v>
      </c>
      <c r="G115" s="58">
        <v>127064595</v>
      </c>
    </row>
    <row r="116" spans="1:7" ht="15.75">
      <c r="A116" s="7"/>
      <c r="B116" s="2"/>
      <c r="C116" s="90"/>
      <c r="D116" s="106"/>
      <c r="E116" s="110" t="s">
        <v>400</v>
      </c>
      <c r="F116" s="82" t="s">
        <v>401</v>
      </c>
      <c r="G116" s="58">
        <v>11711190</v>
      </c>
    </row>
    <row r="117" spans="1:7" ht="15.75">
      <c r="A117" s="7"/>
      <c r="B117" s="2" t="s">
        <v>402</v>
      </c>
      <c r="C117" s="108" t="s">
        <v>403</v>
      </c>
      <c r="D117" s="109">
        <v>0</v>
      </c>
      <c r="E117" s="110" t="s">
        <v>404</v>
      </c>
      <c r="F117" s="82" t="s">
        <v>405</v>
      </c>
      <c r="G117" s="58">
        <f>52365839+10557751</f>
        <v>62923590</v>
      </c>
    </row>
    <row r="118" spans="1:7" ht="15.75">
      <c r="A118" s="7"/>
      <c r="B118" s="2"/>
      <c r="C118" s="90"/>
      <c r="D118" s="91"/>
      <c r="E118" s="68" t="s">
        <v>406</v>
      </c>
      <c r="F118" s="82" t="s">
        <v>407</v>
      </c>
      <c r="G118" s="58">
        <v>0</v>
      </c>
    </row>
    <row r="119" spans="1:7" ht="16.5" thickBot="1">
      <c r="A119" s="7"/>
      <c r="B119" s="2"/>
      <c r="C119" s="102"/>
      <c r="D119" s="103"/>
      <c r="E119" s="68" t="s">
        <v>408</v>
      </c>
      <c r="F119" s="82" t="s">
        <v>409</v>
      </c>
      <c r="G119" s="111">
        <v>273718717</v>
      </c>
    </row>
    <row r="120" spans="1:7" ht="16.5" customHeight="1" thickBot="1">
      <c r="A120" s="7"/>
      <c r="B120" s="8"/>
      <c r="C120" s="290" t="str">
        <f>IF(D114-D116=0,"Cuentas de Orden Coiniciden","Cuentas de Orden No Coinciden")</f>
        <v>Cuentas de Orden Coiniciden</v>
      </c>
      <c r="D120" s="291"/>
      <c r="E120" s="110" t="s">
        <v>410</v>
      </c>
      <c r="F120" s="104" t="s">
        <v>411</v>
      </c>
      <c r="G120" s="105">
        <f>+IF([24]E.C.P!E70-SUM(G115:G119)=0,[24]E.C.P!E70,"Error")</f>
        <v>475418092</v>
      </c>
    </row>
    <row r="121" spans="1:7" ht="16.5" customHeight="1" thickBot="1">
      <c r="A121" s="7"/>
      <c r="B121" s="8"/>
      <c r="C121" s="292"/>
      <c r="D121" s="293"/>
      <c r="E121" s="110"/>
      <c r="F121" s="99" t="s">
        <v>412</v>
      </c>
      <c r="G121" s="100"/>
    </row>
    <row r="122" spans="1:7" ht="15.75">
      <c r="A122" s="7"/>
      <c r="B122" s="8"/>
      <c r="C122" s="112"/>
      <c r="D122" s="113"/>
      <c r="E122" s="110" t="s">
        <v>413</v>
      </c>
      <c r="F122" s="82" t="s">
        <v>414</v>
      </c>
      <c r="G122" s="94">
        <v>0</v>
      </c>
    </row>
    <row r="123" spans="1:7" ht="15.75">
      <c r="A123" s="7"/>
      <c r="B123" s="8"/>
      <c r="C123" s="90"/>
      <c r="D123" s="114"/>
      <c r="E123" s="110" t="s">
        <v>415</v>
      </c>
      <c r="F123" s="82" t="s">
        <v>416</v>
      </c>
      <c r="G123" s="94">
        <v>0</v>
      </c>
    </row>
    <row r="124" spans="1:7" ht="15.75">
      <c r="A124" s="7"/>
      <c r="B124" s="8"/>
      <c r="C124" s="114"/>
      <c r="D124" s="115"/>
      <c r="E124" s="110" t="s">
        <v>417</v>
      </c>
      <c r="F124" s="82" t="s">
        <v>418</v>
      </c>
      <c r="G124" s="101">
        <v>0</v>
      </c>
    </row>
    <row r="125" spans="1:7" ht="15.75">
      <c r="A125" s="7"/>
      <c r="B125" s="8"/>
      <c r="C125" s="90"/>
      <c r="D125" s="114"/>
      <c r="E125" s="110" t="s">
        <v>419</v>
      </c>
      <c r="F125" s="82" t="s">
        <v>420</v>
      </c>
      <c r="G125" s="101">
        <v>0</v>
      </c>
    </row>
    <row r="126" spans="1:7" ht="15.75">
      <c r="A126" s="7"/>
      <c r="B126" s="8"/>
      <c r="C126" s="102"/>
      <c r="D126" s="103"/>
      <c r="E126" s="110" t="s">
        <v>421</v>
      </c>
      <c r="F126" s="82" t="s">
        <v>422</v>
      </c>
      <c r="G126" s="101">
        <v>32380634</v>
      </c>
    </row>
    <row r="127" spans="1:7" ht="16.5" thickBot="1">
      <c r="A127" s="7"/>
      <c r="B127" s="8"/>
      <c r="C127" s="102"/>
      <c r="D127" s="103"/>
      <c r="E127" s="110" t="s">
        <v>423</v>
      </c>
      <c r="F127" s="116" t="s">
        <v>424</v>
      </c>
      <c r="G127" s="105">
        <f>+[24]E.C.P!F70</f>
        <v>32380634</v>
      </c>
    </row>
    <row r="128" spans="1:7" ht="15.75">
      <c r="A128" s="7"/>
      <c r="B128" s="8"/>
      <c r="C128" s="102"/>
      <c r="D128" s="103"/>
      <c r="E128" s="110"/>
      <c r="F128" s="117" t="s">
        <v>425</v>
      </c>
      <c r="G128" s="107"/>
    </row>
    <row r="129" spans="1:7" ht="15.75" customHeight="1">
      <c r="A129" s="7"/>
      <c r="B129" s="8"/>
      <c r="C129" s="289"/>
      <c r="D129" s="289"/>
      <c r="E129" s="110" t="s">
        <v>426</v>
      </c>
      <c r="F129" s="82" t="s">
        <v>427</v>
      </c>
      <c r="G129" s="58">
        <f>-98471724</f>
        <v>-98471724</v>
      </c>
    </row>
    <row r="130" spans="1:7" ht="16.5" customHeight="1">
      <c r="A130" s="7"/>
      <c r="B130" s="8"/>
      <c r="C130" s="289"/>
      <c r="D130" s="289"/>
      <c r="E130" s="110" t="s">
        <v>428</v>
      </c>
      <c r="F130" s="82" t="s">
        <v>429</v>
      </c>
      <c r="G130" s="94">
        <v>-23827009.620000124</v>
      </c>
    </row>
    <row r="131" spans="1:7" ht="16.5" thickBot="1">
      <c r="A131" s="7"/>
      <c r="B131" s="8"/>
      <c r="C131" s="102"/>
      <c r="D131" s="103"/>
      <c r="E131" s="110" t="s">
        <v>430</v>
      </c>
      <c r="F131" s="116" t="s">
        <v>431</v>
      </c>
      <c r="G131" s="105">
        <f>SUM(G129:G130)</f>
        <v>-122298733.62000012</v>
      </c>
    </row>
    <row r="132" spans="1:7" ht="16.5" thickBot="1">
      <c r="A132" s="7"/>
      <c r="B132" s="8"/>
      <c r="C132" s="102"/>
      <c r="D132" s="103"/>
      <c r="E132" s="110" t="s">
        <v>432</v>
      </c>
      <c r="F132" s="88" t="s">
        <v>433</v>
      </c>
      <c r="G132" s="118">
        <f>+G113+G120+G127+G131</f>
        <v>387339992.37999988</v>
      </c>
    </row>
    <row r="133" spans="1:7" ht="16.5" customHeight="1" thickBot="1">
      <c r="A133" s="7"/>
      <c r="B133" s="8"/>
      <c r="C133" s="290" t="str">
        <f>IF(AND(D111-G134&gt;-1,D111-G134&lt;1),"E.S.P. 2021 OK","No coincide Activo=Pasivo+Patrimonio")</f>
        <v>E.S.P. 2021 OK</v>
      </c>
      <c r="D133" s="291"/>
      <c r="E133" s="119"/>
      <c r="F133" s="91"/>
      <c r="G133" s="91"/>
    </row>
    <row r="134" spans="1:7" ht="16.5" customHeight="1" thickBot="1">
      <c r="A134" s="7"/>
      <c r="B134" s="8"/>
      <c r="C134" s="292"/>
      <c r="D134" s="293"/>
      <c r="E134" s="92"/>
      <c r="F134" s="88" t="s">
        <v>434</v>
      </c>
      <c r="G134" s="118">
        <f>+G107+G132</f>
        <v>685490376.7099998</v>
      </c>
    </row>
  </sheetData>
  <mergeCells count="7">
    <mergeCell ref="C129:D130"/>
    <mergeCell ref="C133:D134"/>
    <mergeCell ref="C1:E1"/>
    <mergeCell ref="C2:E2"/>
    <mergeCell ref="C3:E3"/>
    <mergeCell ref="C4:D4"/>
    <mergeCell ref="C120:D121"/>
  </mergeCells>
  <conditionalFormatting sqref="D8:D11 D13:D18 D34:D55 D57:D63 D68:D72 D74:D77 D79:D86 D88:D102 D105:D108 G8:G21 G23 D20:D32 G31:G134 G29">
    <cfRule type="cellIs" dxfId="75" priority="5" stopIfTrue="1" operator="between">
      <formula>-0.1</formula>
      <formula>-50</formula>
    </cfRule>
    <cfRule type="cellIs" dxfId="74" priority="6" stopIfTrue="1" operator="between">
      <formula>0.1</formula>
      <formula>50</formula>
    </cfRule>
  </conditionalFormatting>
  <conditionalFormatting sqref="G24:G28">
    <cfRule type="cellIs" dxfId="73" priority="3" stopIfTrue="1" operator="between">
      <formula>-0.1</formula>
      <formula>-50</formula>
    </cfRule>
    <cfRule type="cellIs" dxfId="72" priority="4" stopIfTrue="1" operator="between">
      <formula>0.1</formula>
      <formula>50</formula>
    </cfRule>
  </conditionalFormatting>
  <conditionalFormatting sqref="D104">
    <cfRule type="cellIs" dxfId="71" priority="1" stopIfTrue="1" operator="between">
      <formula>-0.1</formula>
      <formula>-50</formula>
    </cfRule>
    <cfRule type="cellIs" dxfId="70" priority="2" stopIfTrue="1" operator="between">
      <formula>0.1</formula>
      <formula>50</formula>
    </cfRule>
  </conditionalFormatting>
  <dataValidations count="19">
    <dataValidation type="custom" operator="greaterThanOrEqual" errorTitle="Error en los datos ingresados" error="El valor ingresado debe ser mayor o igual que cero" sqref="D11">
      <formula1>SUM(D8:D10)</formula1>
    </dataValidation>
    <dataValidation type="decimal" operator="greaterThanOrEqual" showErrorMessage="1" errorTitle="Error de Datos" error="Debe ingresar un valor positivo o cero" sqref="D115 D117">
      <formula1>0</formula1>
    </dataValidation>
    <dataValidation type="decimal" operator="greaterThanOrEqual" allowBlank="1" sqref="D32">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errorTitle="Error de datos " error="Debe ingresar un valor positivo o cero" sqref="D63:D65 D111 D55 D45:D47 D109">
      <formula1>0</formula1>
    </dataValidation>
    <dataValidation allowBlank="1" showInputMessage="1" sqref="D26:D28 D21"/>
    <dataValidation type="decimal" operator="greaterThanOrEqual" allowBlank="1" showInputMessage="1" sqref="D72">
      <formula1>0</formula1>
    </dataValidation>
    <dataValidation allowBlank="1" sqref="G132"/>
    <dataValidation type="date" allowBlank="1" showErrorMessage="1" errorTitle="Error de datos" error="Debe introducir una fecha válida" sqref="F3">
      <formula1>37622</formula1>
      <formula2>37986</formula2>
    </dataValidation>
    <dataValidation type="decimal" operator="greaterThanOrEqual" allowBlank="1" showErrorMessage="1" error="Debe ser un valor positivo o cero_x000a_" sqref="D18">
      <formula1>0</formula1>
    </dataValidation>
    <dataValidation type="decimal" operator="greaterThanOrEqual" allowBlank="1" showInputMessage="1" showErrorMessage="1" sqref="D77">
      <formula1>0</formula1>
    </dataValidation>
    <dataValidation operator="greaterThanOrEqual" allowBlank="1" errorTitle="Error de datos " error="Debe ingresar un valor positivo o cero" sqref="D108"/>
    <dataValidation type="whole" operator="greaterThanOrEqual" allowBlank="1" showInputMessage="1" showErrorMessage="1" errorTitle="Error de Datos" error="Debe ingresar un número entero _x000a_positivo o cero" sqref="D48:D50 D34:D44">
      <formula1>0</formula1>
    </dataValidation>
    <dataValidation type="whole" operator="greaterThanOrEqual" allowBlank="1" showErrorMessage="1" errorTitle="Error de Datos " error="Debe ingresar un número entero _x000a_positivo o cero" sqref="D20 D29:D30 D23:D25">
      <formula1>0</formula1>
    </dataValidation>
    <dataValidation type="custom" operator="greaterThan" showInputMessage="1" showErrorMessage="1" errorTitle="eee" sqref="D8:D10 D106 D101 D13 D57:D61 D68:D70 D74:D75 D83:D84 D15 D79:D81 D88:D89 D91 D93 D95 D97 D99 G86:G110 G21:G23 G83:G84 G79:G81 G56:G77 G27:G54 G25 G8:G19 G130:G131 G113:G128 D104">
      <formula1>OR(D8=0, D8&gt;50)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whole" operator="greaterThanOrEqual" allowBlank="1" showInputMessage="1" showErrorMessage="1" sqref="D22">
      <formula1>0</formula1>
    </dataValidation>
    <dataValidation operator="greaterThan" showInputMessage="1" showErrorMessage="1" errorTitle="eee" sqref="G129"/>
    <dataValidation type="custom" operator="greaterThan" showInputMessage="1" showErrorMessage="1" errorTitle="eee" sqref="G111:G112">
      <formula1>OR(G111=0, G111&gt;=50)</formula1>
    </dataValidation>
  </dataValidations>
  <pageMargins left="0.7" right="0.7" top="0.75" bottom="0.75" header="0.3" footer="0.3"/>
  <ignoredErrors>
    <ignoredError sqref="E9:E1048576" numberStoredAsText="1"/>
    <ignoredError sqref="G129 G117:G118"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5703125" style="9" customWidth="1"/>
    <col min="9" max="9" width="4.710937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[25]Presentacion!C3</f>
        <v>AMDM - IAMPP</v>
      </c>
      <c r="G1" s="56"/>
    </row>
    <row r="2" spans="1:7" s="3" customFormat="1" ht="15" customHeight="1">
      <c r="A2" s="1"/>
      <c r="B2" s="2"/>
      <c r="C2" s="294" t="s">
        <v>2</v>
      </c>
      <c r="D2" s="294"/>
      <c r="E2" s="294"/>
      <c r="F2" s="55" t="str">
        <f>[25]Presentacion!C4</f>
        <v>Maldonado</v>
      </c>
      <c r="G2" s="56"/>
    </row>
    <row r="3" spans="1:7" s="3" customFormat="1" ht="15" customHeight="1">
      <c r="A3" s="1"/>
      <c r="B3" s="2"/>
      <c r="C3" s="294" t="s">
        <v>3</v>
      </c>
      <c r="D3" s="294"/>
      <c r="E3" s="294"/>
      <c r="F3" s="57">
        <f>[25]Presentacion!C7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f>433000+191000-54008.49+14282</f>
        <v>584273.51</v>
      </c>
      <c r="E8" s="74" t="s">
        <v>13</v>
      </c>
      <c r="F8" s="73" t="s">
        <v>14</v>
      </c>
      <c r="G8" s="75">
        <v>63537817</v>
      </c>
    </row>
    <row r="9" spans="1:7">
      <c r="B9" s="8" t="s">
        <v>15</v>
      </c>
      <c r="C9" s="73" t="s">
        <v>16</v>
      </c>
      <c r="D9" s="58">
        <v>10127651.470000001</v>
      </c>
      <c r="E9" s="74" t="s">
        <v>17</v>
      </c>
      <c r="F9" s="73" t="s">
        <v>18</v>
      </c>
      <c r="G9" s="75">
        <v>9341754</v>
      </c>
    </row>
    <row r="10" spans="1:7">
      <c r="B10" s="8" t="s">
        <v>19</v>
      </c>
      <c r="C10" s="73" t="s">
        <v>20</v>
      </c>
      <c r="D10" s="76">
        <v>194205136.97999999</v>
      </c>
      <c r="E10" s="74" t="s">
        <v>21</v>
      </c>
      <c r="F10" s="73" t="s">
        <v>22</v>
      </c>
      <c r="G10" s="58">
        <v>0</v>
      </c>
    </row>
    <row r="11" spans="1:7" ht="16.5" thickBot="1">
      <c r="B11" s="8" t="s">
        <v>23</v>
      </c>
      <c r="C11" s="77" t="s">
        <v>24</v>
      </c>
      <c r="D11" s="78">
        <f>SUM(D8:D10)</f>
        <v>204917061.95999998</v>
      </c>
      <c r="E11" s="74" t="s">
        <v>25</v>
      </c>
      <c r="F11" s="73" t="s">
        <v>26</v>
      </c>
      <c r="G11" s="75">
        <v>8934240</v>
      </c>
    </row>
    <row r="12" spans="1:7">
      <c r="C12" s="69" t="s">
        <v>27</v>
      </c>
      <c r="D12" s="70"/>
      <c r="E12" s="74" t="s">
        <v>28</v>
      </c>
      <c r="F12" s="73" t="s">
        <v>29</v>
      </c>
      <c r="G12" s="58">
        <v>0</v>
      </c>
    </row>
    <row r="13" spans="1:7">
      <c r="B13" s="8" t="s">
        <v>30</v>
      </c>
      <c r="C13" s="73" t="s">
        <v>31</v>
      </c>
      <c r="D13" s="79">
        <v>70700000</v>
      </c>
      <c r="E13" s="74" t="s">
        <v>32</v>
      </c>
      <c r="F13" s="73" t="s">
        <v>33</v>
      </c>
      <c r="G13" s="75">
        <v>5409500</v>
      </c>
    </row>
    <row r="14" spans="1:7">
      <c r="B14" s="8" t="s">
        <v>34</v>
      </c>
      <c r="C14" s="80" t="s">
        <v>35</v>
      </c>
      <c r="D14" s="58">
        <v>0</v>
      </c>
      <c r="E14" s="74" t="s">
        <v>36</v>
      </c>
      <c r="F14" s="73" t="s">
        <v>37</v>
      </c>
      <c r="G14" s="58">
        <v>0</v>
      </c>
    </row>
    <row r="15" spans="1:7">
      <c r="B15" s="8" t="s">
        <v>38</v>
      </c>
      <c r="C15" s="73" t="s">
        <v>39</v>
      </c>
      <c r="D15" s="58">
        <v>0</v>
      </c>
      <c r="E15" s="74" t="s">
        <v>40</v>
      </c>
      <c r="F15" s="73" t="s">
        <v>41</v>
      </c>
      <c r="G15" s="58">
        <v>0</v>
      </c>
    </row>
    <row r="16" spans="1:7">
      <c r="B16" s="8" t="s">
        <v>42</v>
      </c>
      <c r="C16" s="80" t="s">
        <v>43</v>
      </c>
      <c r="D16" s="58">
        <v>0</v>
      </c>
      <c r="E16" s="74" t="s">
        <v>44</v>
      </c>
      <c r="F16" s="73" t="s">
        <v>45</v>
      </c>
      <c r="G16" s="58">
        <f>23743066+2851183+19480035+13834452.93+3213474.91</f>
        <v>63122211.840000004</v>
      </c>
    </row>
    <row r="17" spans="2:7">
      <c r="B17" s="8" t="s">
        <v>46</v>
      </c>
      <c r="C17" s="80" t="s">
        <v>47</v>
      </c>
      <c r="D17" s="58">
        <v>0</v>
      </c>
      <c r="E17" s="74" t="s">
        <v>48</v>
      </c>
      <c r="F17" s="73" t="s">
        <v>49</v>
      </c>
      <c r="G17" s="58">
        <f>955097+108422040+85799.55+161312.52+9843593.77+3373208.4+3168586</f>
        <v>126009637.23999999</v>
      </c>
    </row>
    <row r="18" spans="2:7" ht="16.5" thickBot="1">
      <c r="B18" s="8" t="s">
        <v>50</v>
      </c>
      <c r="C18" s="77" t="s">
        <v>51</v>
      </c>
      <c r="D18" s="78">
        <f>SUM(D13:D17)</f>
        <v>70700000</v>
      </c>
      <c r="E18" s="74" t="s">
        <v>52</v>
      </c>
      <c r="F18" s="73" t="s">
        <v>53</v>
      </c>
      <c r="G18" s="58">
        <v>0</v>
      </c>
    </row>
    <row r="19" spans="2:7">
      <c r="C19" s="69" t="s">
        <v>54</v>
      </c>
      <c r="D19" s="70"/>
      <c r="E19" s="68" t="s">
        <v>55</v>
      </c>
      <c r="F19" s="73" t="s">
        <v>56</v>
      </c>
      <c r="G19" s="58">
        <v>4915402.3</v>
      </c>
    </row>
    <row r="20" spans="2:7">
      <c r="B20" s="8" t="s">
        <v>57</v>
      </c>
      <c r="C20" s="73" t="s">
        <v>58</v>
      </c>
      <c r="D20" s="58">
        <v>7808148</v>
      </c>
      <c r="E20" s="74" t="s">
        <v>59</v>
      </c>
      <c r="F20" s="73" t="s">
        <v>60</v>
      </c>
      <c r="G20" s="58">
        <v>0</v>
      </c>
    </row>
    <row r="21" spans="2:7" ht="16.5" thickBot="1">
      <c r="B21" s="8" t="s">
        <v>61</v>
      </c>
      <c r="C21" s="73" t="s">
        <v>62</v>
      </c>
      <c r="D21" s="75">
        <v>13092174</v>
      </c>
      <c r="E21" s="74" t="s">
        <v>63</v>
      </c>
      <c r="F21" s="77" t="s">
        <v>64</v>
      </c>
      <c r="G21" s="81">
        <f>SUM(G8:G20)</f>
        <v>281270562.38</v>
      </c>
    </row>
    <row r="22" spans="2:7">
      <c r="B22" s="8" t="s">
        <v>65</v>
      </c>
      <c r="C22" s="73" t="s">
        <v>66</v>
      </c>
      <c r="D22" s="58">
        <v>0</v>
      </c>
      <c r="E22" s="74"/>
      <c r="F22" s="71" t="s">
        <v>67</v>
      </c>
      <c r="G22" s="72"/>
    </row>
    <row r="23" spans="2:7">
      <c r="B23" s="8" t="s">
        <v>68</v>
      </c>
      <c r="C23" s="73" t="s">
        <v>69</v>
      </c>
      <c r="D23" s="58">
        <v>0</v>
      </c>
      <c r="E23" s="74" t="s">
        <v>70</v>
      </c>
      <c r="F23" s="82" t="s">
        <v>71</v>
      </c>
      <c r="G23" s="75">
        <v>131566909.65279999</v>
      </c>
    </row>
    <row r="24" spans="2:7">
      <c r="B24" s="8" t="s">
        <v>72</v>
      </c>
      <c r="C24" s="73" t="s">
        <v>73</v>
      </c>
      <c r="D24" s="58">
        <v>2581443</v>
      </c>
      <c r="E24" s="74" t="s">
        <v>74</v>
      </c>
      <c r="F24" s="83" t="s">
        <v>60</v>
      </c>
      <c r="G24" s="58">
        <f>-20656482-6548296-168355</f>
        <v>-27373133</v>
      </c>
    </row>
    <row r="25" spans="2:7">
      <c r="B25" s="8" t="s">
        <v>75</v>
      </c>
      <c r="C25" s="73" t="s">
        <v>76</v>
      </c>
      <c r="D25" s="58">
        <v>0</v>
      </c>
      <c r="E25" s="74" t="s">
        <v>77</v>
      </c>
      <c r="F25" s="82" t="s">
        <v>78</v>
      </c>
      <c r="G25" s="58">
        <v>0</v>
      </c>
    </row>
    <row r="26" spans="2:7">
      <c r="B26" s="8" t="s">
        <v>79</v>
      </c>
      <c r="C26" s="73" t="s">
        <v>80</v>
      </c>
      <c r="D26" s="75">
        <v>12542990.300000001</v>
      </c>
      <c r="E26" s="74" t="s">
        <v>81</v>
      </c>
      <c r="F26" s="83" t="s">
        <v>82</v>
      </c>
      <c r="G26" s="58">
        <v>0</v>
      </c>
    </row>
    <row r="27" spans="2:7">
      <c r="B27" s="8" t="s">
        <v>83</v>
      </c>
      <c r="C27" s="73" t="s">
        <v>84</v>
      </c>
      <c r="D27" s="75">
        <v>77731965</v>
      </c>
      <c r="E27" s="74" t="s">
        <v>85</v>
      </c>
      <c r="F27" s="82" t="s">
        <v>86</v>
      </c>
      <c r="G27" s="58">
        <v>0</v>
      </c>
    </row>
    <row r="28" spans="2:7">
      <c r="B28" s="8" t="s">
        <v>87</v>
      </c>
      <c r="C28" s="73" t="s">
        <v>88</v>
      </c>
      <c r="D28" s="75">
        <v>46588669.469999999</v>
      </c>
      <c r="E28" s="74" t="s">
        <v>89</v>
      </c>
      <c r="F28" s="82" t="s">
        <v>90</v>
      </c>
      <c r="G28" s="58">
        <v>0</v>
      </c>
    </row>
    <row r="29" spans="2:7" ht="16.5" thickBot="1">
      <c r="B29" s="8" t="s">
        <v>91</v>
      </c>
      <c r="C29" s="73" t="s">
        <v>92</v>
      </c>
      <c r="D29" s="58">
        <v>3288585</v>
      </c>
      <c r="E29" s="74" t="s">
        <v>93</v>
      </c>
      <c r="F29" s="77" t="s">
        <v>94</v>
      </c>
      <c r="G29" s="78">
        <f>SUM(G23:G28)</f>
        <v>104193776.65279999</v>
      </c>
    </row>
    <row r="30" spans="2:7">
      <c r="B30" s="8" t="s">
        <v>95</v>
      </c>
      <c r="C30" s="73" t="s">
        <v>96</v>
      </c>
      <c r="D30" s="58">
        <v>13830676</v>
      </c>
      <c r="E30" s="74"/>
      <c r="F30" s="71" t="s">
        <v>97</v>
      </c>
      <c r="G30" s="72"/>
    </row>
    <row r="31" spans="2:7">
      <c r="B31" s="8" t="s">
        <v>98</v>
      </c>
      <c r="C31" s="80" t="s">
        <v>99</v>
      </c>
      <c r="D31" s="58">
        <v>-4548984</v>
      </c>
      <c r="E31" s="74" t="s">
        <v>100</v>
      </c>
      <c r="F31" s="82" t="s">
        <v>101</v>
      </c>
      <c r="G31" s="75">
        <v>92718409</v>
      </c>
    </row>
    <row r="32" spans="2:7" ht="16.5" thickBot="1">
      <c r="B32" s="8" t="s">
        <v>102</v>
      </c>
      <c r="C32" s="77" t="s">
        <v>103</v>
      </c>
      <c r="D32" s="84">
        <f>SUM(D20:D31)</f>
        <v>172915666.76999998</v>
      </c>
      <c r="E32" s="74" t="s">
        <v>104</v>
      </c>
      <c r="F32" s="82" t="s">
        <v>105</v>
      </c>
      <c r="G32" s="58">
        <v>406194213</v>
      </c>
    </row>
    <row r="33" spans="2:7">
      <c r="C33" s="69" t="s">
        <v>106</v>
      </c>
      <c r="D33" s="70"/>
      <c r="E33" s="74" t="s">
        <v>107</v>
      </c>
      <c r="F33" s="82" t="s">
        <v>108</v>
      </c>
      <c r="G33" s="75">
        <v>0</v>
      </c>
    </row>
    <row r="34" spans="2:7">
      <c r="B34" s="8" t="s">
        <v>109</v>
      </c>
      <c r="C34" s="73" t="s">
        <v>110</v>
      </c>
      <c r="D34" s="58">
        <v>1667529</v>
      </c>
      <c r="E34" s="74" t="s">
        <v>111</v>
      </c>
      <c r="F34" s="82" t="s">
        <v>112</v>
      </c>
      <c r="G34" s="58">
        <v>0</v>
      </c>
    </row>
    <row r="35" spans="2:7">
      <c r="B35" s="8" t="s">
        <v>113</v>
      </c>
      <c r="C35" s="73" t="s">
        <v>114</v>
      </c>
      <c r="D35" s="58">
        <v>450870</v>
      </c>
      <c r="E35" s="68" t="s">
        <v>115</v>
      </c>
      <c r="F35" s="82" t="s">
        <v>116</v>
      </c>
      <c r="G35" s="58">
        <v>42282172</v>
      </c>
    </row>
    <row r="36" spans="2:7">
      <c r="B36" s="8" t="s">
        <v>117</v>
      </c>
      <c r="C36" s="73" t="s">
        <v>118</v>
      </c>
      <c r="D36" s="58">
        <v>0</v>
      </c>
      <c r="E36" s="74" t="s">
        <v>119</v>
      </c>
      <c r="F36" s="82" t="s">
        <v>120</v>
      </c>
      <c r="G36" s="58">
        <v>0</v>
      </c>
    </row>
    <row r="37" spans="2:7">
      <c r="B37" s="8" t="s">
        <v>121</v>
      </c>
      <c r="C37" s="73" t="s">
        <v>122</v>
      </c>
      <c r="D37" s="58">
        <v>497244</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26747400</v>
      </c>
    </row>
    <row r="42" spans="2:7">
      <c r="B42" s="8" t="s">
        <v>141</v>
      </c>
      <c r="C42" s="73" t="s">
        <v>142</v>
      </c>
      <c r="D42" s="58">
        <v>0</v>
      </c>
      <c r="E42" s="85" t="s">
        <v>143</v>
      </c>
      <c r="F42" s="82" t="s">
        <v>144</v>
      </c>
      <c r="G42" s="58">
        <v>0</v>
      </c>
    </row>
    <row r="43" spans="2:7">
      <c r="B43" s="8" t="s">
        <v>145</v>
      </c>
      <c r="C43" s="73" t="s">
        <v>146</v>
      </c>
      <c r="D43" s="58">
        <v>6617532</v>
      </c>
      <c r="E43" s="74" t="s">
        <v>147</v>
      </c>
      <c r="F43" s="82" t="s">
        <v>148</v>
      </c>
      <c r="G43" s="58">
        <v>0</v>
      </c>
    </row>
    <row r="44" spans="2:7">
      <c r="B44" s="8" t="s">
        <v>149</v>
      </c>
      <c r="C44" s="73" t="s">
        <v>150</v>
      </c>
      <c r="D44" s="58">
        <v>0</v>
      </c>
      <c r="E44" s="74" t="s">
        <v>151</v>
      </c>
      <c r="F44" s="82" t="s">
        <v>152</v>
      </c>
      <c r="G44" s="58">
        <v>2543613</v>
      </c>
    </row>
    <row r="45" spans="2:7">
      <c r="B45" s="8" t="s">
        <v>153</v>
      </c>
      <c r="C45" s="73" t="s">
        <v>154</v>
      </c>
      <c r="D45" s="75">
        <v>0</v>
      </c>
      <c r="E45" s="74" t="s">
        <v>155</v>
      </c>
      <c r="F45" s="82" t="s">
        <v>156</v>
      </c>
      <c r="G45" s="58">
        <v>12698008</v>
      </c>
    </row>
    <row r="46" spans="2:7">
      <c r="B46" s="8" t="s">
        <v>157</v>
      </c>
      <c r="C46" s="73" t="s">
        <v>158</v>
      </c>
      <c r="D46" s="75">
        <v>0</v>
      </c>
      <c r="E46" s="74" t="s">
        <v>159</v>
      </c>
      <c r="F46" s="82" t="s">
        <v>160</v>
      </c>
      <c r="G46" s="58">
        <v>2939967</v>
      </c>
    </row>
    <row r="47" spans="2:7">
      <c r="B47" s="8" t="s">
        <v>161</v>
      </c>
      <c r="C47" s="73" t="s">
        <v>162</v>
      </c>
      <c r="D47" s="75">
        <v>0</v>
      </c>
      <c r="E47" s="74" t="s">
        <v>163</v>
      </c>
      <c r="F47" s="82" t="s">
        <v>164</v>
      </c>
      <c r="G47" s="58">
        <v>19520470</v>
      </c>
    </row>
    <row r="48" spans="2:7">
      <c r="B48" s="8" t="s">
        <v>165</v>
      </c>
      <c r="C48" s="73" t="s">
        <v>166</v>
      </c>
      <c r="D48" s="58">
        <v>18101992</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f>30679+472340</f>
        <v>503019</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f>47837662+14500+1378941+1822919+656982</f>
        <v>51711004</v>
      </c>
    </row>
    <row r="55" spans="2:7" ht="16.5" thickBot="1">
      <c r="B55" s="8" t="s">
        <v>191</v>
      </c>
      <c r="C55" s="77" t="s">
        <v>192</v>
      </c>
      <c r="D55" s="84">
        <f>SUM(D34:D54)</f>
        <v>27838186</v>
      </c>
      <c r="E55" s="74" t="s">
        <v>193</v>
      </c>
      <c r="F55" s="82" t="s">
        <v>194</v>
      </c>
      <c r="G55" s="58">
        <v>-10305252</v>
      </c>
    </row>
    <row r="56" spans="2:7" ht="16.5" thickBot="1">
      <c r="C56" s="69" t="s">
        <v>195</v>
      </c>
      <c r="D56" s="70"/>
      <c r="E56" s="74" t="s">
        <v>196</v>
      </c>
      <c r="F56" s="77" t="s">
        <v>197</v>
      </c>
      <c r="G56" s="84">
        <f>SUM(G31:G55)</f>
        <v>647050004</v>
      </c>
    </row>
    <row r="57" spans="2:7">
      <c r="B57" s="8" t="s">
        <v>198</v>
      </c>
      <c r="C57" s="73" t="s">
        <v>199</v>
      </c>
      <c r="D57" s="58">
        <v>33186715</v>
      </c>
      <c r="E57" s="74"/>
      <c r="F57" s="71" t="s">
        <v>200</v>
      </c>
      <c r="G57" s="72"/>
    </row>
    <row r="58" spans="2:7">
      <c r="B58" s="8" t="s">
        <v>201</v>
      </c>
      <c r="C58" s="73" t="s">
        <v>202</v>
      </c>
      <c r="D58" s="58">
        <v>0</v>
      </c>
      <c r="E58" s="74" t="s">
        <v>203</v>
      </c>
      <c r="F58" s="73" t="s">
        <v>204</v>
      </c>
      <c r="G58" s="58">
        <v>11581723</v>
      </c>
    </row>
    <row r="59" spans="2:7">
      <c r="B59" s="8" t="s">
        <v>205</v>
      </c>
      <c r="C59" s="73" t="s">
        <v>206</v>
      </c>
      <c r="D59" s="58">
        <f>20739849+11975001</f>
        <v>32714850</v>
      </c>
      <c r="E59" s="74" t="s">
        <v>207</v>
      </c>
      <c r="F59" s="73" t="s">
        <v>208</v>
      </c>
      <c r="G59" s="58">
        <v>0</v>
      </c>
    </row>
    <row r="60" spans="2:7">
      <c r="B60" s="8" t="s">
        <v>209</v>
      </c>
      <c r="C60" s="73" t="s">
        <v>210</v>
      </c>
      <c r="D60" s="58">
        <f>2532389+6016</f>
        <v>2538405</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68439970</v>
      </c>
      <c r="E63" s="74" t="s">
        <v>223</v>
      </c>
      <c r="F63" s="86" t="s">
        <v>224</v>
      </c>
      <c r="G63" s="84">
        <f>SUM(G58:G62)</f>
        <v>11581723</v>
      </c>
    </row>
    <row r="64" spans="2:7" ht="16.5" thickBot="1">
      <c r="B64" s="8" t="s">
        <v>225</v>
      </c>
      <c r="C64" s="88" t="s">
        <v>226</v>
      </c>
      <c r="D64" s="89">
        <f>D11+D18+D32+D55+D63</f>
        <v>544810884.73000002</v>
      </c>
      <c r="E64" s="74" t="s">
        <v>227</v>
      </c>
      <c r="F64" s="88" t="s">
        <v>228</v>
      </c>
      <c r="G64" s="89">
        <f>+G21+G29+G56+G63</f>
        <v>1044096066.0328</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17431727</v>
      </c>
    </row>
    <row r="69" spans="2:7">
      <c r="B69" s="2" t="s">
        <v>237</v>
      </c>
      <c r="C69" s="73" t="s">
        <v>238</v>
      </c>
      <c r="D69" s="75">
        <v>0</v>
      </c>
      <c r="E69" s="92" t="s">
        <v>239</v>
      </c>
      <c r="F69" s="82" t="s">
        <v>240</v>
      </c>
      <c r="G69" s="75">
        <v>0</v>
      </c>
    </row>
    <row r="70" spans="2:7">
      <c r="B70" s="2" t="s">
        <v>241</v>
      </c>
      <c r="C70" s="73" t="s">
        <v>242</v>
      </c>
      <c r="D70" s="58">
        <v>48211590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48211590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8449561</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25881288</v>
      </c>
    </row>
    <row r="80" spans="2:7">
      <c r="B80" s="2" t="s">
        <v>279</v>
      </c>
      <c r="C80" s="73" t="s">
        <v>280</v>
      </c>
      <c r="D80" s="75">
        <v>0</v>
      </c>
      <c r="E80" s="92"/>
      <c r="F80" s="71" t="s">
        <v>281</v>
      </c>
      <c r="G80" s="72"/>
    </row>
    <row r="81" spans="2:7">
      <c r="B81" s="2" t="s">
        <v>282</v>
      </c>
      <c r="C81" s="73" t="s">
        <v>283</v>
      </c>
      <c r="D81" s="58">
        <v>0</v>
      </c>
      <c r="E81" s="92" t="s">
        <v>284</v>
      </c>
      <c r="F81" s="82" t="s">
        <v>285</v>
      </c>
      <c r="G81" s="75">
        <v>369760001.37160003</v>
      </c>
    </row>
    <row r="82" spans="2:7">
      <c r="B82" s="2" t="s">
        <v>286</v>
      </c>
      <c r="C82" s="80" t="s">
        <v>43</v>
      </c>
      <c r="D82" s="58">
        <v>0</v>
      </c>
      <c r="E82" s="92" t="s">
        <v>287</v>
      </c>
      <c r="F82" s="82" t="s">
        <v>274</v>
      </c>
      <c r="G82" s="58">
        <f>-36352451-7862076-26670</f>
        <v>-44241197</v>
      </c>
    </row>
    <row r="83" spans="2:7">
      <c r="B83" s="2" t="s">
        <v>288</v>
      </c>
      <c r="C83" s="73" t="s">
        <v>289</v>
      </c>
      <c r="D83" s="75">
        <v>241566195</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241566195</v>
      </c>
      <c r="E86" s="92" t="s">
        <v>302</v>
      </c>
      <c r="F86" s="77" t="s">
        <v>303</v>
      </c>
      <c r="G86" s="84">
        <f>SUM(G81:G85)</f>
        <v>325518804.37160003</v>
      </c>
    </row>
    <row r="87" spans="2:7">
      <c r="B87" s="2"/>
      <c r="C87" s="69" t="s">
        <v>304</v>
      </c>
      <c r="D87" s="70"/>
      <c r="E87" s="92"/>
      <c r="F87" s="71" t="s">
        <v>305</v>
      </c>
      <c r="G87" s="72"/>
    </row>
    <row r="88" spans="2:7">
      <c r="B88" s="2" t="s">
        <v>306</v>
      </c>
      <c r="C88" s="73" t="s">
        <v>307</v>
      </c>
      <c r="D88" s="94">
        <v>296278315</v>
      </c>
      <c r="E88" s="92" t="s">
        <v>308</v>
      </c>
      <c r="F88" s="82" t="s">
        <v>309</v>
      </c>
      <c r="G88" s="93">
        <v>0</v>
      </c>
    </row>
    <row r="89" spans="2:7">
      <c r="B89" s="2" t="s">
        <v>310</v>
      </c>
      <c r="C89" s="73" t="s">
        <v>311</v>
      </c>
      <c r="D89" s="94">
        <v>3040282889</v>
      </c>
      <c r="E89" s="92" t="s">
        <v>312</v>
      </c>
      <c r="F89" s="82" t="s">
        <v>313</v>
      </c>
      <c r="G89" s="58">
        <v>0</v>
      </c>
    </row>
    <row r="90" spans="2:7">
      <c r="B90" s="2" t="s">
        <v>314</v>
      </c>
      <c r="C90" s="80" t="s">
        <v>315</v>
      </c>
      <c r="D90" s="94">
        <v>-710951252</v>
      </c>
      <c r="E90" s="92" t="s">
        <v>316</v>
      </c>
      <c r="F90" s="82" t="s">
        <v>317</v>
      </c>
      <c r="G90" s="58">
        <v>0</v>
      </c>
    </row>
    <row r="91" spans="2:7">
      <c r="B91" s="2" t="s">
        <v>318</v>
      </c>
      <c r="C91" s="73" t="s">
        <v>319</v>
      </c>
      <c r="D91" s="94">
        <v>1062645678</v>
      </c>
      <c r="E91" s="92" t="s">
        <v>320</v>
      </c>
      <c r="F91" s="82" t="s">
        <v>321</v>
      </c>
      <c r="G91" s="93">
        <v>0</v>
      </c>
    </row>
    <row r="92" spans="2:7">
      <c r="B92" s="2" t="s">
        <v>322</v>
      </c>
      <c r="C92" s="80" t="s">
        <v>323</v>
      </c>
      <c r="D92" s="94">
        <v>-951840765</v>
      </c>
      <c r="E92" s="92" t="s">
        <v>324</v>
      </c>
      <c r="F92" s="82" t="s">
        <v>325</v>
      </c>
      <c r="G92" s="75">
        <v>0</v>
      </c>
    </row>
    <row r="93" spans="2:7">
      <c r="B93" s="2" t="s">
        <v>326</v>
      </c>
      <c r="C93" s="73" t="s">
        <v>327</v>
      </c>
      <c r="D93" s="94">
        <v>81454573</v>
      </c>
      <c r="E93" s="92" t="s">
        <v>328</v>
      </c>
      <c r="F93" s="82" t="s">
        <v>329</v>
      </c>
      <c r="G93" s="75">
        <v>0</v>
      </c>
    </row>
    <row r="94" spans="2:7">
      <c r="B94" s="2" t="s">
        <v>330</v>
      </c>
      <c r="C94" s="80" t="s">
        <v>331</v>
      </c>
      <c r="D94" s="94">
        <v>-75605537</v>
      </c>
      <c r="E94" s="92" t="s">
        <v>332</v>
      </c>
      <c r="F94" s="82" t="s">
        <v>333</v>
      </c>
      <c r="G94" s="93">
        <v>0</v>
      </c>
    </row>
    <row r="95" spans="2:7">
      <c r="B95" s="2" t="s">
        <v>334</v>
      </c>
      <c r="C95" s="73" t="s">
        <v>335</v>
      </c>
      <c r="D95" s="94">
        <v>80518697</v>
      </c>
      <c r="E95" s="92" t="s">
        <v>336</v>
      </c>
      <c r="F95" s="82" t="s">
        <v>337</v>
      </c>
      <c r="G95" s="93">
        <f>29571017+455636</f>
        <v>30026653</v>
      </c>
    </row>
    <row r="96" spans="2:7" ht="16.5" thickBot="1">
      <c r="B96" s="2" t="s">
        <v>338</v>
      </c>
      <c r="C96" s="80" t="s">
        <v>339</v>
      </c>
      <c r="D96" s="94">
        <v>-69737947</v>
      </c>
      <c r="E96" s="92" t="s">
        <v>340</v>
      </c>
      <c r="F96" s="86" t="s">
        <v>341</v>
      </c>
      <c r="G96" s="84">
        <f>SUM(G88:G95)</f>
        <v>30026653</v>
      </c>
    </row>
    <row r="97" spans="2:7">
      <c r="B97" s="2" t="s">
        <v>342</v>
      </c>
      <c r="C97" s="73" t="s">
        <v>343</v>
      </c>
      <c r="D97" s="94">
        <v>447425024</v>
      </c>
      <c r="E97" s="92"/>
      <c r="F97" s="71" t="s">
        <v>344</v>
      </c>
      <c r="G97" s="72"/>
    </row>
    <row r="98" spans="2:7">
      <c r="B98" s="2" t="s">
        <v>345</v>
      </c>
      <c r="C98" s="80" t="s">
        <v>346</v>
      </c>
      <c r="D98" s="94">
        <v>-441310561</v>
      </c>
      <c r="E98" s="92" t="s">
        <v>347</v>
      </c>
      <c r="F98" s="82" t="s">
        <v>348</v>
      </c>
      <c r="G98" s="93">
        <v>2785356</v>
      </c>
    </row>
    <row r="99" spans="2:7">
      <c r="B99" s="2" t="s">
        <v>349</v>
      </c>
      <c r="C99" s="73" t="s">
        <v>350</v>
      </c>
      <c r="D99" s="94">
        <v>12662948</v>
      </c>
      <c r="E99" s="92" t="s">
        <v>351</v>
      </c>
      <c r="F99" s="82" t="s">
        <v>352</v>
      </c>
      <c r="G99" s="93">
        <v>0</v>
      </c>
    </row>
    <row r="100" spans="2:7">
      <c r="B100" s="2" t="s">
        <v>353</v>
      </c>
      <c r="C100" s="80" t="s">
        <v>354</v>
      </c>
      <c r="D100" s="94">
        <v>-11010791</v>
      </c>
      <c r="E100" s="92" t="s">
        <v>355</v>
      </c>
      <c r="F100" s="82" t="s">
        <v>356</v>
      </c>
      <c r="G100" s="93">
        <f>17504548</f>
        <v>17504548</v>
      </c>
    </row>
    <row r="101" spans="2:7">
      <c r="B101" s="2" t="s">
        <v>357</v>
      </c>
      <c r="C101" s="73" t="s">
        <v>358</v>
      </c>
      <c r="D101" s="94">
        <v>0</v>
      </c>
      <c r="E101" s="92" t="s">
        <v>359</v>
      </c>
      <c r="F101" s="82" t="s">
        <v>360</v>
      </c>
      <c r="G101" s="93">
        <v>0</v>
      </c>
    </row>
    <row r="102" spans="2:7" ht="16.5" thickBot="1">
      <c r="B102" s="2" t="s">
        <v>361</v>
      </c>
      <c r="C102" s="77" t="s">
        <v>362</v>
      </c>
      <c r="D102" s="95">
        <f>SUM(D88:D101)</f>
        <v>2760811271</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20289904</v>
      </c>
    </row>
    <row r="105" spans="2:7" ht="16.5" thickBot="1">
      <c r="B105" s="2" t="s">
        <v>371</v>
      </c>
      <c r="C105" s="80" t="s">
        <v>372</v>
      </c>
      <c r="D105" s="75">
        <v>0</v>
      </c>
      <c r="E105" s="92" t="s">
        <v>373</v>
      </c>
      <c r="F105" s="88" t="s">
        <v>374</v>
      </c>
      <c r="G105" s="89">
        <f>G79+G86+G96+G104</f>
        <v>401716649.37160003</v>
      </c>
    </row>
    <row r="106" spans="2:7" ht="16.5" thickBot="1">
      <c r="B106" s="2" t="s">
        <v>375</v>
      </c>
      <c r="C106" s="73" t="s">
        <v>376</v>
      </c>
      <c r="D106" s="75">
        <v>23835965</v>
      </c>
      <c r="E106" s="92"/>
      <c r="F106" s="91"/>
      <c r="G106" s="91"/>
    </row>
    <row r="107" spans="2:7" ht="16.5" thickBot="1">
      <c r="B107" s="2" t="s">
        <v>377</v>
      </c>
      <c r="C107" s="80" t="s">
        <v>378</v>
      </c>
      <c r="D107" s="75">
        <v>-19321676</v>
      </c>
      <c r="E107" s="92" t="s">
        <v>379</v>
      </c>
      <c r="F107" s="96" t="s">
        <v>380</v>
      </c>
      <c r="G107" s="97">
        <f>+G64+G105</f>
        <v>1445812715.4043999</v>
      </c>
    </row>
    <row r="108" spans="2:7" ht="16.5" thickBot="1">
      <c r="B108" s="2" t="s">
        <v>381</v>
      </c>
      <c r="C108" s="86" t="s">
        <v>382</v>
      </c>
      <c r="D108" s="87">
        <f>SUM(D104:D107)</f>
        <v>4514289</v>
      </c>
      <c r="E108" s="92"/>
      <c r="F108" s="91"/>
      <c r="G108" s="91"/>
    </row>
    <row r="109" spans="2:7" ht="16.5" thickBot="1">
      <c r="B109" s="2" t="s">
        <v>383</v>
      </c>
      <c r="C109" s="88" t="s">
        <v>384</v>
      </c>
      <c r="D109" s="89">
        <f>+D72+D77+D86+D102+D108</f>
        <v>3055103345</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3599914229.73</v>
      </c>
      <c r="E111" s="92" t="s">
        <v>389</v>
      </c>
      <c r="F111" s="82" t="s">
        <v>390</v>
      </c>
      <c r="G111" s="101">
        <v>3606960</v>
      </c>
    </row>
    <row r="112" spans="2:7">
      <c r="B112" s="2"/>
      <c r="C112" s="91"/>
      <c r="D112" s="91"/>
      <c r="E112" s="92" t="s">
        <v>391</v>
      </c>
      <c r="F112" s="82" t="s">
        <v>392</v>
      </c>
      <c r="G112" s="101">
        <v>0</v>
      </c>
    </row>
    <row r="113" spans="2:7" ht="16.5" thickBot="1">
      <c r="C113" s="102"/>
      <c r="D113" s="103"/>
      <c r="E113" s="92" t="s">
        <v>393</v>
      </c>
      <c r="F113" s="104" t="s">
        <v>394</v>
      </c>
      <c r="G113" s="105">
        <f>SUM(G111:G112)</f>
        <v>3606960</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126596513</v>
      </c>
    </row>
    <row r="118" spans="2:7">
      <c r="B118" s="2"/>
      <c r="C118" s="90"/>
      <c r="D118" s="91"/>
      <c r="E118" s="68" t="s">
        <v>406</v>
      </c>
      <c r="F118" s="82" t="s">
        <v>407</v>
      </c>
      <c r="G118" s="58">
        <v>0</v>
      </c>
    </row>
    <row r="119" spans="2:7" ht="16.5" thickBot="1">
      <c r="B119" s="2"/>
      <c r="C119" s="102"/>
      <c r="D119" s="103"/>
      <c r="E119" s="68" t="s">
        <v>408</v>
      </c>
      <c r="F119" s="82" t="s">
        <v>409</v>
      </c>
      <c r="G119" s="111">
        <v>1591977281</v>
      </c>
    </row>
    <row r="120" spans="2:7" ht="16.5" thickBot="1">
      <c r="C120" s="290" t="str">
        <f>IF(D114-D116=0,"Cuentas de Orden Coiniciden","Cuentas de Orden No Coinciden")</f>
        <v>Cuentas de Orden Coiniciden</v>
      </c>
      <c r="D120" s="291"/>
      <c r="E120" s="110" t="s">
        <v>410</v>
      </c>
      <c r="F120" s="104" t="s">
        <v>411</v>
      </c>
      <c r="G120" s="105">
        <f>+IF([25]E.C.P!E70-SUM(G115:G119)=0,[25]E.C.P!E70,"Error")</f>
        <v>1718573794</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26093550</v>
      </c>
    </row>
    <row r="127" spans="2:7" ht="15" customHeight="1" thickBot="1">
      <c r="C127" s="102"/>
      <c r="D127" s="103"/>
      <c r="E127" s="110" t="s">
        <v>423</v>
      </c>
      <c r="F127" s="116" t="s">
        <v>424</v>
      </c>
      <c r="G127" s="105">
        <f>+[25]E.C.P!F70</f>
        <v>26093550</v>
      </c>
    </row>
    <row r="128" spans="2:7" ht="16.5" customHeight="1">
      <c r="C128" s="102"/>
      <c r="D128" s="103"/>
      <c r="E128" s="110"/>
      <c r="F128" s="117" t="s">
        <v>425</v>
      </c>
      <c r="G128" s="107"/>
    </row>
    <row r="129" spans="3:7" ht="12.75" customHeight="1">
      <c r="C129" s="289"/>
      <c r="D129" s="289"/>
      <c r="E129" s="110" t="s">
        <v>426</v>
      </c>
      <c r="F129" s="82" t="s">
        <v>427</v>
      </c>
      <c r="G129" s="58">
        <v>339615100</v>
      </c>
    </row>
    <row r="130" spans="3:7" ht="12.75" customHeight="1">
      <c r="C130" s="289"/>
      <c r="D130" s="289"/>
      <c r="E130" s="110" t="s">
        <v>428</v>
      </c>
      <c r="F130" s="82" t="s">
        <v>429</v>
      </c>
      <c r="G130" s="94">
        <v>66212111</v>
      </c>
    </row>
    <row r="131" spans="3:7" ht="17.25" customHeight="1" thickBot="1">
      <c r="C131" s="102"/>
      <c r="D131" s="103"/>
      <c r="E131" s="110" t="s">
        <v>430</v>
      </c>
      <c r="F131" s="116" t="s">
        <v>431</v>
      </c>
      <c r="G131" s="105">
        <f>SUM(G129:G130)</f>
        <v>405827211</v>
      </c>
    </row>
    <row r="132" spans="3:7" ht="15" customHeight="1" thickBot="1">
      <c r="C132" s="102"/>
      <c r="D132" s="103"/>
      <c r="E132" s="110" t="s">
        <v>432</v>
      </c>
      <c r="F132" s="88" t="s">
        <v>433</v>
      </c>
      <c r="G132" s="118">
        <f>+G113+G120+G127+G131</f>
        <v>2154101515</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3599914230.4043999</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0:D121"/>
    <mergeCell ref="C129:D130"/>
    <mergeCell ref="C133:D134"/>
    <mergeCell ref="C1:E1"/>
    <mergeCell ref="C2:E2"/>
    <mergeCell ref="C3:E3"/>
    <mergeCell ref="C4:D4"/>
  </mergeCells>
  <conditionalFormatting sqref="D8:D11 D13:D18 D34:D55 D57:D63 D68:D72 D74:D77 D79:D86 D88:D102 D104:D108 G8:G21 G23 D20:D32 G31:G134 G29">
    <cfRule type="cellIs" dxfId="69" priority="3" stopIfTrue="1" operator="between">
      <formula>-0.1</formula>
      <formula>-50</formula>
    </cfRule>
    <cfRule type="cellIs" dxfId="68" priority="4" stopIfTrue="1" operator="between">
      <formula>0.1</formula>
      <formula>50</formula>
    </cfRule>
  </conditionalFormatting>
  <conditionalFormatting sqref="G24:G28">
    <cfRule type="cellIs" dxfId="67" priority="1" stopIfTrue="1" operator="between">
      <formula>-0.1</formula>
      <formula>-50</formula>
    </cfRule>
    <cfRule type="cellIs" dxfId="66"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8 G16:G18 G24 D50 G54 D59:D60 G95:G100 G82"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57031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[26]Presentacion!C3</f>
        <v>CRAME - IAMPP</v>
      </c>
      <c r="G1" s="56"/>
    </row>
    <row r="2" spans="1:7" s="3" customFormat="1" ht="15" customHeight="1">
      <c r="A2" s="1"/>
      <c r="B2" s="2"/>
      <c r="C2" s="294" t="s">
        <v>2</v>
      </c>
      <c r="D2" s="294"/>
      <c r="E2" s="294"/>
      <c r="F2" s="55" t="str">
        <f>[26]Presentacion!C4</f>
        <v>Maldonado</v>
      </c>
      <c r="G2" s="56"/>
    </row>
    <row r="3" spans="1:7" s="3" customFormat="1" ht="15" customHeight="1">
      <c r="A3" s="1"/>
      <c r="B3" s="2"/>
      <c r="C3" s="294" t="s">
        <v>3</v>
      </c>
      <c r="D3" s="294"/>
      <c r="E3" s="294"/>
      <c r="F3" s="57">
        <f>[26]Presentacion!C7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1451178</v>
      </c>
      <c r="E8" s="74" t="s">
        <v>13</v>
      </c>
      <c r="F8" s="73" t="s">
        <v>14</v>
      </c>
      <c r="G8" s="75">
        <v>14505660.960000001</v>
      </c>
    </row>
    <row r="9" spans="1:7">
      <c r="B9" s="8" t="s">
        <v>15</v>
      </c>
      <c r="C9" s="73" t="s">
        <v>16</v>
      </c>
      <c r="D9" s="58">
        <v>0</v>
      </c>
      <c r="E9" s="74" t="s">
        <v>17</v>
      </c>
      <c r="F9" s="73" t="s">
        <v>18</v>
      </c>
      <c r="G9" s="75">
        <v>9262152.6899999995</v>
      </c>
    </row>
    <row r="10" spans="1:7">
      <c r="B10" s="8" t="s">
        <v>19</v>
      </c>
      <c r="C10" s="73" t="s">
        <v>20</v>
      </c>
      <c r="D10" s="76">
        <v>94887497.571000025</v>
      </c>
      <c r="E10" s="74" t="s">
        <v>21</v>
      </c>
      <c r="F10" s="73" t="s">
        <v>22</v>
      </c>
      <c r="G10" s="58">
        <v>0</v>
      </c>
    </row>
    <row r="11" spans="1:7" ht="16.5" thickBot="1">
      <c r="B11" s="8" t="s">
        <v>23</v>
      </c>
      <c r="C11" s="77" t="s">
        <v>24</v>
      </c>
      <c r="D11" s="78">
        <f>SUM(D8:D10)</f>
        <v>96338675.571000025</v>
      </c>
      <c r="E11" s="74" t="s">
        <v>25</v>
      </c>
      <c r="F11" s="73" t="s">
        <v>26</v>
      </c>
      <c r="G11" s="75">
        <v>12453521.059999999</v>
      </c>
    </row>
    <row r="12" spans="1:7">
      <c r="C12" s="69" t="s">
        <v>27</v>
      </c>
      <c r="D12" s="70"/>
      <c r="E12" s="74" t="s">
        <v>28</v>
      </c>
      <c r="F12" s="73" t="s">
        <v>29</v>
      </c>
      <c r="G12" s="58">
        <v>645323</v>
      </c>
    </row>
    <row r="13" spans="1:7">
      <c r="B13" s="8" t="s">
        <v>30</v>
      </c>
      <c r="C13" s="73" t="s">
        <v>31</v>
      </c>
      <c r="D13" s="79">
        <v>150926846</v>
      </c>
      <c r="E13" s="74" t="s">
        <v>32</v>
      </c>
      <c r="F13" s="73" t="s">
        <v>33</v>
      </c>
      <c r="G13" s="75">
        <v>569207.9</v>
      </c>
    </row>
    <row r="14" spans="1:7">
      <c r="B14" s="8" t="s">
        <v>34</v>
      </c>
      <c r="C14" s="80" t="s">
        <v>35</v>
      </c>
      <c r="D14" s="58">
        <v>0</v>
      </c>
      <c r="E14" s="74" t="s">
        <v>36</v>
      </c>
      <c r="F14" s="73" t="s">
        <v>37</v>
      </c>
      <c r="G14" s="58">
        <v>2898761</v>
      </c>
    </row>
    <row r="15" spans="1:7">
      <c r="B15" s="8" t="s">
        <v>38</v>
      </c>
      <c r="C15" s="73" t="s">
        <v>39</v>
      </c>
      <c r="D15" s="58">
        <v>0</v>
      </c>
      <c r="E15" s="74" t="s">
        <v>40</v>
      </c>
      <c r="F15" s="73" t="s">
        <v>41</v>
      </c>
      <c r="G15" s="58">
        <v>10129526</v>
      </c>
    </row>
    <row r="16" spans="1:7">
      <c r="B16" s="8" t="s">
        <v>42</v>
      </c>
      <c r="C16" s="80" t="s">
        <v>43</v>
      </c>
      <c r="D16" s="58">
        <v>0</v>
      </c>
      <c r="E16" s="74" t="s">
        <v>44</v>
      </c>
      <c r="F16" s="73" t="s">
        <v>45</v>
      </c>
      <c r="G16" s="58">
        <v>6992472</v>
      </c>
    </row>
    <row r="17" spans="2:7">
      <c r="B17" s="8" t="s">
        <v>46</v>
      </c>
      <c r="C17" s="80" t="s">
        <v>47</v>
      </c>
      <c r="D17" s="58">
        <v>0</v>
      </c>
      <c r="E17" s="74" t="s">
        <v>48</v>
      </c>
      <c r="F17" s="73" t="s">
        <v>49</v>
      </c>
      <c r="G17" s="58">
        <v>21494693</v>
      </c>
    </row>
    <row r="18" spans="2:7" ht="16.5" thickBot="1">
      <c r="B18" s="8" t="s">
        <v>50</v>
      </c>
      <c r="C18" s="77" t="s">
        <v>51</v>
      </c>
      <c r="D18" s="78">
        <f>SUM(D13:D17)</f>
        <v>150926846</v>
      </c>
      <c r="E18" s="74" t="s">
        <v>52</v>
      </c>
      <c r="F18" s="73" t="s">
        <v>53</v>
      </c>
      <c r="G18" s="58">
        <v>0</v>
      </c>
    </row>
    <row r="19" spans="2:7">
      <c r="C19" s="69" t="s">
        <v>54</v>
      </c>
      <c r="D19" s="70"/>
      <c r="E19" s="68" t="s">
        <v>55</v>
      </c>
      <c r="F19" s="73" t="s">
        <v>56</v>
      </c>
      <c r="G19" s="58">
        <v>1639892</v>
      </c>
    </row>
    <row r="20" spans="2:7">
      <c r="B20" s="8" t="s">
        <v>57</v>
      </c>
      <c r="C20" s="73" t="s">
        <v>58</v>
      </c>
      <c r="D20" s="58">
        <v>2678949</v>
      </c>
      <c r="E20" s="74" t="s">
        <v>59</v>
      </c>
      <c r="F20" s="73" t="s">
        <v>60</v>
      </c>
      <c r="G20" s="58">
        <v>0</v>
      </c>
    </row>
    <row r="21" spans="2:7" ht="16.5" thickBot="1">
      <c r="B21" s="8" t="s">
        <v>61</v>
      </c>
      <c r="C21" s="73" t="s">
        <v>62</v>
      </c>
      <c r="D21" s="75">
        <v>4206862</v>
      </c>
      <c r="E21" s="74" t="s">
        <v>63</v>
      </c>
      <c r="F21" s="77" t="s">
        <v>64</v>
      </c>
      <c r="G21" s="81">
        <f>SUM(G8:G20)</f>
        <v>80591209.609999985</v>
      </c>
    </row>
    <row r="22" spans="2:7">
      <c r="B22" s="8" t="s">
        <v>65</v>
      </c>
      <c r="C22" s="73" t="s">
        <v>66</v>
      </c>
      <c r="D22" s="58">
        <v>0</v>
      </c>
      <c r="E22" s="74"/>
      <c r="F22" s="71" t="s">
        <v>67</v>
      </c>
      <c r="G22" s="72"/>
    </row>
    <row r="23" spans="2:7">
      <c r="B23" s="8" t="s">
        <v>68</v>
      </c>
      <c r="C23" s="73" t="s">
        <v>69</v>
      </c>
      <c r="D23" s="58">
        <v>0</v>
      </c>
      <c r="E23" s="74" t="s">
        <v>70</v>
      </c>
      <c r="F23" s="82" t="s">
        <v>71</v>
      </c>
      <c r="G23" s="75">
        <v>28685461.26151</v>
      </c>
    </row>
    <row r="24" spans="2:7">
      <c r="B24" s="8" t="s">
        <v>72</v>
      </c>
      <c r="C24" s="73" t="s">
        <v>73</v>
      </c>
      <c r="D24" s="58">
        <v>3626644</v>
      </c>
      <c r="E24" s="74" t="s">
        <v>74</v>
      </c>
      <c r="F24" s="83" t="s">
        <v>60</v>
      </c>
      <c r="G24" s="58">
        <v>-6080621.5800000001</v>
      </c>
    </row>
    <row r="25" spans="2:7">
      <c r="B25" s="8" t="s">
        <v>75</v>
      </c>
      <c r="C25" s="73" t="s">
        <v>76</v>
      </c>
      <c r="D25" s="58">
        <v>16072152</v>
      </c>
      <c r="E25" s="74" t="s">
        <v>77</v>
      </c>
      <c r="F25" s="82" t="s">
        <v>78</v>
      </c>
      <c r="G25" s="58">
        <v>0</v>
      </c>
    </row>
    <row r="26" spans="2:7">
      <c r="B26" s="8" t="s">
        <v>79</v>
      </c>
      <c r="C26" s="73" t="s">
        <v>80</v>
      </c>
      <c r="D26" s="75">
        <v>13012378</v>
      </c>
      <c r="E26" s="74" t="s">
        <v>81</v>
      </c>
      <c r="F26" s="83" t="s">
        <v>82</v>
      </c>
      <c r="G26" s="58">
        <v>0</v>
      </c>
    </row>
    <row r="27" spans="2:7">
      <c r="B27" s="8" t="s">
        <v>83</v>
      </c>
      <c r="C27" s="73" t="s">
        <v>84</v>
      </c>
      <c r="D27" s="75">
        <v>38383728.739999995</v>
      </c>
      <c r="E27" s="74" t="s">
        <v>85</v>
      </c>
      <c r="F27" s="82" t="s">
        <v>86</v>
      </c>
      <c r="G27" s="58">
        <v>0</v>
      </c>
    </row>
    <row r="28" spans="2:7">
      <c r="B28" s="8" t="s">
        <v>87</v>
      </c>
      <c r="C28" s="73" t="s">
        <v>88</v>
      </c>
      <c r="D28" s="75">
        <v>671290</v>
      </c>
      <c r="E28" s="74" t="s">
        <v>89</v>
      </c>
      <c r="F28" s="82" t="s">
        <v>90</v>
      </c>
      <c r="G28" s="58">
        <v>0</v>
      </c>
    </row>
    <row r="29" spans="2:7" ht="16.5" thickBot="1">
      <c r="B29" s="8" t="s">
        <v>91</v>
      </c>
      <c r="C29" s="73" t="s">
        <v>92</v>
      </c>
      <c r="D29" s="58">
        <v>9832120.5500000007</v>
      </c>
      <c r="E29" s="74" t="s">
        <v>93</v>
      </c>
      <c r="F29" s="77" t="s">
        <v>94</v>
      </c>
      <c r="G29" s="78">
        <f>SUM(G23:G28)</f>
        <v>22604839.681510001</v>
      </c>
    </row>
    <row r="30" spans="2:7">
      <c r="B30" s="8" t="s">
        <v>95</v>
      </c>
      <c r="C30" s="73" t="s">
        <v>96</v>
      </c>
      <c r="D30" s="58">
        <v>0</v>
      </c>
      <c r="E30" s="74"/>
      <c r="F30" s="71" t="s">
        <v>97</v>
      </c>
      <c r="G30" s="72"/>
    </row>
    <row r="31" spans="2:7">
      <c r="B31" s="8" t="s">
        <v>98</v>
      </c>
      <c r="C31" s="80" t="s">
        <v>99</v>
      </c>
      <c r="D31" s="58">
        <v>-3945290</v>
      </c>
      <c r="E31" s="74" t="s">
        <v>100</v>
      </c>
      <c r="F31" s="82" t="s">
        <v>101</v>
      </c>
      <c r="G31" s="75">
        <v>45436844</v>
      </c>
    </row>
    <row r="32" spans="2:7" ht="16.5" thickBot="1">
      <c r="B32" s="8" t="s">
        <v>102</v>
      </c>
      <c r="C32" s="77" t="s">
        <v>103</v>
      </c>
      <c r="D32" s="84">
        <f>SUM(D20:D31)</f>
        <v>84538834.289999992</v>
      </c>
      <c r="E32" s="74" t="s">
        <v>104</v>
      </c>
      <c r="F32" s="82" t="s">
        <v>105</v>
      </c>
      <c r="G32" s="58">
        <v>157171162</v>
      </c>
    </row>
    <row r="33" spans="2:7">
      <c r="C33" s="69" t="s">
        <v>106</v>
      </c>
      <c r="D33" s="70"/>
      <c r="E33" s="74" t="s">
        <v>107</v>
      </c>
      <c r="F33" s="82" t="s">
        <v>108</v>
      </c>
      <c r="G33" s="75">
        <v>0</v>
      </c>
    </row>
    <row r="34" spans="2:7">
      <c r="B34" s="8" t="s">
        <v>109</v>
      </c>
      <c r="C34" s="73" t="s">
        <v>110</v>
      </c>
      <c r="D34" s="58">
        <v>4715879</v>
      </c>
      <c r="E34" s="74" t="s">
        <v>111</v>
      </c>
      <c r="F34" s="82" t="s">
        <v>112</v>
      </c>
      <c r="G34" s="58">
        <v>5887066</v>
      </c>
    </row>
    <row r="35" spans="2:7">
      <c r="B35" s="8" t="s">
        <v>113</v>
      </c>
      <c r="C35" s="73" t="s">
        <v>114</v>
      </c>
      <c r="D35" s="58">
        <v>4312262</v>
      </c>
      <c r="E35" s="68" t="s">
        <v>115</v>
      </c>
      <c r="F35" s="82" t="s">
        <v>116</v>
      </c>
      <c r="G35" s="58">
        <v>19768799.510000002</v>
      </c>
    </row>
    <row r="36" spans="2:7">
      <c r="B36" s="8" t="s">
        <v>117</v>
      </c>
      <c r="C36" s="73" t="s">
        <v>118</v>
      </c>
      <c r="D36" s="58">
        <v>0</v>
      </c>
      <c r="E36" s="74" t="s">
        <v>119</v>
      </c>
      <c r="F36" s="82" t="s">
        <v>120</v>
      </c>
      <c r="G36" s="58">
        <v>0</v>
      </c>
    </row>
    <row r="37" spans="2:7">
      <c r="B37" s="8" t="s">
        <v>121</v>
      </c>
      <c r="C37" s="73" t="s">
        <v>122</v>
      </c>
      <c r="D37" s="58">
        <v>3281455</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7013</v>
      </c>
      <c r="E41" s="85" t="s">
        <v>139</v>
      </c>
      <c r="F41" s="82" t="s">
        <v>140</v>
      </c>
      <c r="G41" s="58">
        <v>11809300</v>
      </c>
    </row>
    <row r="42" spans="2:7">
      <c r="B42" s="8" t="s">
        <v>141</v>
      </c>
      <c r="C42" s="73" t="s">
        <v>142</v>
      </c>
      <c r="D42" s="58">
        <v>136175</v>
      </c>
      <c r="E42" s="85" t="s">
        <v>143</v>
      </c>
      <c r="F42" s="82" t="s">
        <v>144</v>
      </c>
      <c r="G42" s="58">
        <v>0</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0</v>
      </c>
    </row>
    <row r="46" spans="2:7">
      <c r="B46" s="8" t="s">
        <v>157</v>
      </c>
      <c r="C46" s="73" t="s">
        <v>158</v>
      </c>
      <c r="D46" s="75">
        <v>0</v>
      </c>
      <c r="E46" s="74" t="s">
        <v>159</v>
      </c>
      <c r="F46" s="82" t="s">
        <v>160</v>
      </c>
      <c r="G46" s="58">
        <v>1332018</v>
      </c>
    </row>
    <row r="47" spans="2:7">
      <c r="B47" s="8" t="s">
        <v>161</v>
      </c>
      <c r="C47" s="73" t="s">
        <v>162</v>
      </c>
      <c r="D47" s="75">
        <v>0</v>
      </c>
      <c r="E47" s="74" t="s">
        <v>163</v>
      </c>
      <c r="F47" s="82" t="s">
        <v>164</v>
      </c>
      <c r="G47" s="58">
        <v>7871720</v>
      </c>
    </row>
    <row r="48" spans="2:7">
      <c r="B48" s="8" t="s">
        <v>165</v>
      </c>
      <c r="C48" s="73" t="s">
        <v>166</v>
      </c>
      <c r="D48" s="58">
        <v>13913702</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34327908</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9050888</v>
      </c>
    </row>
    <row r="55" spans="2:7" ht="16.5" thickBot="1">
      <c r="B55" s="8" t="s">
        <v>191</v>
      </c>
      <c r="C55" s="77" t="s">
        <v>192</v>
      </c>
      <c r="D55" s="84">
        <f>SUM(D34:D54)</f>
        <v>60694394</v>
      </c>
      <c r="E55" s="74" t="s">
        <v>193</v>
      </c>
      <c r="F55" s="82" t="s">
        <v>194</v>
      </c>
      <c r="G55" s="58">
        <v>-6788166</v>
      </c>
    </row>
    <row r="56" spans="2:7" ht="16.5" thickBot="1">
      <c r="C56" s="69" t="s">
        <v>195</v>
      </c>
      <c r="D56" s="70"/>
      <c r="E56" s="74" t="s">
        <v>196</v>
      </c>
      <c r="F56" s="77" t="s">
        <v>197</v>
      </c>
      <c r="G56" s="84">
        <f>SUM(G31:G55)</f>
        <v>251539631.50999999</v>
      </c>
    </row>
    <row r="57" spans="2:7">
      <c r="B57" s="8" t="s">
        <v>198</v>
      </c>
      <c r="C57" s="73" t="s">
        <v>199</v>
      </c>
      <c r="D57" s="58">
        <f>12653347-2</f>
        <v>12653345</v>
      </c>
      <c r="E57" s="74"/>
      <c r="F57" s="71" t="s">
        <v>200</v>
      </c>
      <c r="G57" s="72"/>
    </row>
    <row r="58" spans="2:7">
      <c r="B58" s="8" t="s">
        <v>201</v>
      </c>
      <c r="C58" s="73" t="s">
        <v>202</v>
      </c>
      <c r="D58" s="58">
        <v>0</v>
      </c>
      <c r="E58" s="74" t="s">
        <v>203</v>
      </c>
      <c r="F58" s="73" t="s">
        <v>204</v>
      </c>
      <c r="G58" s="58">
        <v>0</v>
      </c>
    </row>
    <row r="59" spans="2:7">
      <c r="B59" s="8" t="s">
        <v>205</v>
      </c>
      <c r="C59" s="73" t="s">
        <v>206</v>
      </c>
      <c r="D59" s="58">
        <v>12876003</v>
      </c>
      <c r="E59" s="74" t="s">
        <v>207</v>
      </c>
      <c r="F59" s="73" t="s">
        <v>208</v>
      </c>
      <c r="G59" s="58">
        <v>11192410.4</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4756931.4000000004</v>
      </c>
    </row>
    <row r="63" spans="2:7" ht="16.5" thickBot="1">
      <c r="B63" s="8" t="s">
        <v>221</v>
      </c>
      <c r="C63" s="86" t="s">
        <v>222</v>
      </c>
      <c r="D63" s="87">
        <f>SUM(D57:D62)</f>
        <v>25529348</v>
      </c>
      <c r="E63" s="74" t="s">
        <v>223</v>
      </c>
      <c r="F63" s="86" t="s">
        <v>224</v>
      </c>
      <c r="G63" s="84">
        <f>SUM(G58:G62)</f>
        <v>15949341.800000001</v>
      </c>
    </row>
    <row r="64" spans="2:7" ht="16.5" thickBot="1">
      <c r="B64" s="8" t="s">
        <v>225</v>
      </c>
      <c r="C64" s="88" t="s">
        <v>226</v>
      </c>
      <c r="D64" s="89">
        <f>D11+D18+D32+D55+D63</f>
        <v>418028097.86100006</v>
      </c>
      <c r="E64" s="74" t="s">
        <v>227</v>
      </c>
      <c r="F64" s="88" t="s">
        <v>228</v>
      </c>
      <c r="G64" s="89">
        <f>+G21+G29+G56+G63</f>
        <v>370685022.60150999</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18164268</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18164268</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99612405.289999992</v>
      </c>
    </row>
    <row r="82" spans="2:7">
      <c r="B82" s="2" t="s">
        <v>286</v>
      </c>
      <c r="C82" s="80" t="s">
        <v>43</v>
      </c>
      <c r="D82" s="58">
        <v>0</v>
      </c>
      <c r="E82" s="92" t="s">
        <v>287</v>
      </c>
      <c r="F82" s="82" t="s">
        <v>274</v>
      </c>
      <c r="G82" s="58">
        <v>-11228844</v>
      </c>
    </row>
    <row r="83" spans="2:7">
      <c r="B83" s="2" t="s">
        <v>288</v>
      </c>
      <c r="C83" s="73" t="s">
        <v>289</v>
      </c>
      <c r="D83" s="75">
        <v>0</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0</v>
      </c>
      <c r="E86" s="92" t="s">
        <v>302</v>
      </c>
      <c r="F86" s="77" t="s">
        <v>303</v>
      </c>
      <c r="G86" s="84">
        <f>SUM(G81:G85)</f>
        <v>88383561.289999992</v>
      </c>
    </row>
    <row r="87" spans="2:7">
      <c r="B87" s="2"/>
      <c r="C87" s="69" t="s">
        <v>304</v>
      </c>
      <c r="D87" s="70"/>
      <c r="E87" s="92"/>
      <c r="F87" s="71" t="s">
        <v>305</v>
      </c>
      <c r="G87" s="72"/>
    </row>
    <row r="88" spans="2:7">
      <c r="B88" s="2" t="s">
        <v>306</v>
      </c>
      <c r="C88" s="73" t="s">
        <v>307</v>
      </c>
      <c r="D88" s="94">
        <v>21423092</v>
      </c>
      <c r="E88" s="92" t="s">
        <v>308</v>
      </c>
      <c r="F88" s="82" t="s">
        <v>309</v>
      </c>
      <c r="G88" s="93">
        <v>0</v>
      </c>
    </row>
    <row r="89" spans="2:7">
      <c r="B89" s="2" t="s">
        <v>310</v>
      </c>
      <c r="C89" s="73" t="s">
        <v>311</v>
      </c>
      <c r="D89" s="94">
        <v>643526841</v>
      </c>
      <c r="E89" s="92" t="s">
        <v>312</v>
      </c>
      <c r="F89" s="82" t="s">
        <v>313</v>
      </c>
      <c r="G89" s="58">
        <v>0</v>
      </c>
    </row>
    <row r="90" spans="2:7">
      <c r="B90" s="2" t="s">
        <v>314</v>
      </c>
      <c r="C90" s="80" t="s">
        <v>315</v>
      </c>
      <c r="D90" s="94">
        <v>-144588604</v>
      </c>
      <c r="E90" s="92" t="s">
        <v>316</v>
      </c>
      <c r="F90" s="82" t="s">
        <v>317</v>
      </c>
      <c r="G90" s="58">
        <v>0</v>
      </c>
    </row>
    <row r="91" spans="2:7">
      <c r="B91" s="2" t="s">
        <v>318</v>
      </c>
      <c r="C91" s="73" t="s">
        <v>319</v>
      </c>
      <c r="D91" s="94">
        <v>295607624</v>
      </c>
      <c r="E91" s="92" t="s">
        <v>320</v>
      </c>
      <c r="F91" s="82" t="s">
        <v>321</v>
      </c>
      <c r="G91" s="93">
        <v>0</v>
      </c>
    </row>
    <row r="92" spans="2:7">
      <c r="B92" s="2" t="s">
        <v>322</v>
      </c>
      <c r="C92" s="80" t="s">
        <v>323</v>
      </c>
      <c r="D92" s="94">
        <v>-198392613</v>
      </c>
      <c r="E92" s="92" t="s">
        <v>324</v>
      </c>
      <c r="F92" s="82" t="s">
        <v>325</v>
      </c>
      <c r="G92" s="75">
        <v>0</v>
      </c>
    </row>
    <row r="93" spans="2:7">
      <c r="B93" s="2" t="s">
        <v>326</v>
      </c>
      <c r="C93" s="73" t="s">
        <v>327</v>
      </c>
      <c r="D93" s="94">
        <v>38979873</v>
      </c>
      <c r="E93" s="92" t="s">
        <v>328</v>
      </c>
      <c r="F93" s="82" t="s">
        <v>329</v>
      </c>
      <c r="G93" s="75">
        <v>0</v>
      </c>
    </row>
    <row r="94" spans="2:7">
      <c r="B94" s="2" t="s">
        <v>330</v>
      </c>
      <c r="C94" s="80" t="s">
        <v>331</v>
      </c>
      <c r="D94" s="94">
        <v>-31386084</v>
      </c>
      <c r="E94" s="92" t="s">
        <v>332</v>
      </c>
      <c r="F94" s="82" t="s">
        <v>333</v>
      </c>
      <c r="G94" s="93">
        <v>0</v>
      </c>
    </row>
    <row r="95" spans="2:7">
      <c r="B95" s="2" t="s">
        <v>334</v>
      </c>
      <c r="C95" s="73" t="s">
        <v>335</v>
      </c>
      <c r="D95" s="94">
        <v>792657</v>
      </c>
      <c r="E95" s="92" t="s">
        <v>336</v>
      </c>
      <c r="F95" s="82" t="s">
        <v>337</v>
      </c>
      <c r="G95" s="93">
        <v>9050888.5899999999</v>
      </c>
    </row>
    <row r="96" spans="2:7" ht="16.5" thickBot="1">
      <c r="B96" s="2" t="s">
        <v>338</v>
      </c>
      <c r="C96" s="80" t="s">
        <v>339</v>
      </c>
      <c r="D96" s="94">
        <v>-171743</v>
      </c>
      <c r="E96" s="92" t="s">
        <v>340</v>
      </c>
      <c r="F96" s="86" t="s">
        <v>341</v>
      </c>
      <c r="G96" s="84">
        <f>SUM(G88:G95)</f>
        <v>9050888.5899999999</v>
      </c>
    </row>
    <row r="97" spans="2:7">
      <c r="B97" s="2" t="s">
        <v>342</v>
      </c>
      <c r="C97" s="73" t="s">
        <v>343</v>
      </c>
      <c r="D97" s="94">
        <v>31431740</v>
      </c>
      <c r="E97" s="92"/>
      <c r="F97" s="71" t="s">
        <v>344</v>
      </c>
      <c r="G97" s="72"/>
    </row>
    <row r="98" spans="2:7">
      <c r="B98" s="2" t="s">
        <v>345</v>
      </c>
      <c r="C98" s="80" t="s">
        <v>346</v>
      </c>
      <c r="D98" s="94">
        <v>-17903488</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639319295</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97434449.879999995</v>
      </c>
    </row>
    <row r="106" spans="2:7" ht="16.5" thickBot="1">
      <c r="B106" s="2" t="s">
        <v>375</v>
      </c>
      <c r="C106" s="73" t="s">
        <v>376</v>
      </c>
      <c r="D106" s="75">
        <v>118456885</v>
      </c>
      <c r="E106" s="92"/>
      <c r="F106" s="91"/>
      <c r="G106" s="91"/>
    </row>
    <row r="107" spans="2:7" ht="16.5" thickBot="1">
      <c r="B107" s="2" t="s">
        <v>377</v>
      </c>
      <c r="C107" s="80" t="s">
        <v>378</v>
      </c>
      <c r="D107" s="75">
        <v>-49535391</v>
      </c>
      <c r="E107" s="92" t="s">
        <v>379</v>
      </c>
      <c r="F107" s="96" t="s">
        <v>380</v>
      </c>
      <c r="G107" s="97">
        <f>+G64+G105</f>
        <v>468119472.48150998</v>
      </c>
    </row>
    <row r="108" spans="2:7" ht="16.5" thickBot="1">
      <c r="B108" s="2" t="s">
        <v>381</v>
      </c>
      <c r="C108" s="86" t="s">
        <v>382</v>
      </c>
      <c r="D108" s="87">
        <f>SUM(D104:D107)</f>
        <v>68921494</v>
      </c>
      <c r="E108" s="92"/>
      <c r="F108" s="91"/>
      <c r="G108" s="91"/>
    </row>
    <row r="109" spans="2:7" ht="16.5" thickBot="1">
      <c r="B109" s="2" t="s">
        <v>383</v>
      </c>
      <c r="C109" s="88" t="s">
        <v>384</v>
      </c>
      <c r="D109" s="89">
        <f>+D72+D77+D86+D102+D108</f>
        <v>726405057</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1144433154.8610001</v>
      </c>
      <c r="E111" s="92" t="s">
        <v>389</v>
      </c>
      <c r="F111" s="82" t="s">
        <v>390</v>
      </c>
      <c r="G111" s="101">
        <v>2444292</v>
      </c>
    </row>
    <row r="112" spans="2:7">
      <c r="B112" s="2"/>
      <c r="C112" s="91"/>
      <c r="D112" s="91"/>
      <c r="E112" s="92" t="s">
        <v>391</v>
      </c>
      <c r="F112" s="82" t="s">
        <v>392</v>
      </c>
      <c r="G112" s="101">
        <v>0</v>
      </c>
    </row>
    <row r="113" spans="2:7" ht="16.5" thickBot="1">
      <c r="C113" s="102"/>
      <c r="D113" s="103"/>
      <c r="E113" s="92" t="s">
        <v>393</v>
      </c>
      <c r="F113" s="104" t="s">
        <v>394</v>
      </c>
      <c r="G113" s="105">
        <f>SUM(G111:G112)</f>
        <v>2444292</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60809204</v>
      </c>
    </row>
    <row r="120" spans="2:7" ht="16.5" thickBot="1">
      <c r="C120" s="290" t="str">
        <f>IF(D114-D116=0,"Cuentas de Orden Coiniciden","Cuentas de Orden No Coinciden")</f>
        <v>Cuentas de Orden Coiniciden</v>
      </c>
      <c r="D120" s="291"/>
      <c r="E120" s="110" t="s">
        <v>410</v>
      </c>
      <c r="F120" s="104" t="s">
        <v>411</v>
      </c>
      <c r="G120" s="105">
        <f>+IF([26]E.C.P!E70-SUM(G115:G119)=0,[26]E.C.P!E70,"Error")</f>
        <v>60809204</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13113600</v>
      </c>
    </row>
    <row r="127" spans="2:7" ht="15" customHeight="1" thickBot="1">
      <c r="C127" s="102"/>
      <c r="D127" s="103"/>
      <c r="E127" s="110" t="s">
        <v>423</v>
      </c>
      <c r="F127" s="116" t="s">
        <v>424</v>
      </c>
      <c r="G127" s="105">
        <f>+[26]E.C.P!F70</f>
        <v>13113600</v>
      </c>
    </row>
    <row r="128" spans="2:7" ht="16.5" customHeight="1">
      <c r="C128" s="102"/>
      <c r="D128" s="103"/>
      <c r="E128" s="110"/>
      <c r="F128" s="117" t="s">
        <v>425</v>
      </c>
      <c r="G128" s="107"/>
    </row>
    <row r="129" spans="3:7" ht="12.75" customHeight="1">
      <c r="C129" s="289"/>
      <c r="D129" s="289"/>
      <c r="E129" s="110" t="s">
        <v>426</v>
      </c>
      <c r="F129" s="82" t="s">
        <v>427</v>
      </c>
      <c r="G129" s="58">
        <v>594632098</v>
      </c>
    </row>
    <row r="130" spans="3:7" ht="12.75" customHeight="1">
      <c r="C130" s="289"/>
      <c r="D130" s="289"/>
      <c r="E130" s="110" t="s">
        <v>428</v>
      </c>
      <c r="F130" s="82" t="s">
        <v>429</v>
      </c>
      <c r="G130" s="94">
        <v>5314489.0100272484</v>
      </c>
    </row>
    <row r="131" spans="3:7" ht="17.25" customHeight="1" thickBot="1">
      <c r="C131" s="102"/>
      <c r="D131" s="103"/>
      <c r="E131" s="110" t="s">
        <v>430</v>
      </c>
      <c r="F131" s="116" t="s">
        <v>431</v>
      </c>
      <c r="G131" s="105">
        <f>SUM(G129:G130)</f>
        <v>599946587.01002729</v>
      </c>
    </row>
    <row r="132" spans="3:7" ht="15" customHeight="1" thickBot="1">
      <c r="C132" s="102"/>
      <c r="D132" s="103"/>
      <c r="E132" s="110" t="s">
        <v>432</v>
      </c>
      <c r="F132" s="88" t="s">
        <v>433</v>
      </c>
      <c r="G132" s="118">
        <f>+G113+G120+G127+G131</f>
        <v>676313683.01002729</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1144433155.4915373</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0:D121"/>
    <mergeCell ref="C129:D130"/>
    <mergeCell ref="C133:D134"/>
    <mergeCell ref="C1:E1"/>
    <mergeCell ref="C2:E2"/>
    <mergeCell ref="C3:E3"/>
    <mergeCell ref="C4:D4"/>
  </mergeCells>
  <conditionalFormatting sqref="D8:D11 D13:D18 D34:D55 D57:D63 D68:D72 D74:D77 D79:D86 D88:D102 D104:D108 G8:G21 G23 D20:D32 G31:G134 G29">
    <cfRule type="cellIs" dxfId="65" priority="3" stopIfTrue="1" operator="between">
      <formula>-0.1</formula>
      <formula>-50</formula>
    </cfRule>
    <cfRule type="cellIs" dxfId="64" priority="4" stopIfTrue="1" operator="between">
      <formula>0.1</formula>
      <formula>50</formula>
    </cfRule>
  </conditionalFormatting>
  <conditionalFormatting sqref="G24:G28">
    <cfRule type="cellIs" dxfId="63" priority="1" stopIfTrue="1" operator="between">
      <formula>-0.1</formula>
      <formula>-50</formula>
    </cfRule>
    <cfRule type="cellIs" dxfId="62"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57" unlocked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8554687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[27]Presentacion!C3</f>
        <v>COMEPA - IAMPP</v>
      </c>
      <c r="G1" s="56"/>
    </row>
    <row r="2" spans="1:7" s="3" customFormat="1" ht="15" customHeight="1">
      <c r="A2" s="1"/>
      <c r="B2" s="2"/>
      <c r="C2" s="294" t="s">
        <v>2</v>
      </c>
      <c r="D2" s="294"/>
      <c r="E2" s="294"/>
      <c r="F2" s="55" t="str">
        <f>[27]Presentacion!C4</f>
        <v>Paysandu</v>
      </c>
      <c r="G2" s="56"/>
    </row>
    <row r="3" spans="1:7" s="3" customFormat="1" ht="15" customHeight="1">
      <c r="A3" s="1"/>
      <c r="B3" s="2"/>
      <c r="C3" s="294" t="s">
        <v>3</v>
      </c>
      <c r="D3" s="294"/>
      <c r="E3" s="294"/>
      <c r="F3" s="57">
        <f>[27]Presentacion!C7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1063000</v>
      </c>
      <c r="E8" s="74" t="s">
        <v>13</v>
      </c>
      <c r="F8" s="73" t="s">
        <v>14</v>
      </c>
      <c r="G8" s="75">
        <v>53059017.159999996</v>
      </c>
    </row>
    <row r="9" spans="1:7">
      <c r="B9" s="8" t="s">
        <v>15</v>
      </c>
      <c r="C9" s="73" t="s">
        <v>16</v>
      </c>
      <c r="D9" s="58">
        <v>0</v>
      </c>
      <c r="E9" s="74" t="s">
        <v>17</v>
      </c>
      <c r="F9" s="73" t="s">
        <v>18</v>
      </c>
      <c r="G9" s="75">
        <v>11315606.640000001</v>
      </c>
    </row>
    <row r="10" spans="1:7">
      <c r="B10" s="8" t="s">
        <v>19</v>
      </c>
      <c r="C10" s="73" t="s">
        <v>20</v>
      </c>
      <c r="D10" s="76">
        <v>34287483.140000001</v>
      </c>
      <c r="E10" s="74" t="s">
        <v>21</v>
      </c>
      <c r="F10" s="73" t="s">
        <v>22</v>
      </c>
      <c r="G10" s="58">
        <v>0</v>
      </c>
    </row>
    <row r="11" spans="1:7" ht="16.5" thickBot="1">
      <c r="B11" s="8" t="s">
        <v>23</v>
      </c>
      <c r="C11" s="77" t="s">
        <v>24</v>
      </c>
      <c r="D11" s="78">
        <f>SUM(D8:D10)</f>
        <v>35350483.140000001</v>
      </c>
      <c r="E11" s="74" t="s">
        <v>25</v>
      </c>
      <c r="F11" s="73" t="s">
        <v>26</v>
      </c>
      <c r="G11" s="75">
        <v>26669307</v>
      </c>
    </row>
    <row r="12" spans="1:7">
      <c r="C12" s="69" t="s">
        <v>27</v>
      </c>
      <c r="D12" s="70"/>
      <c r="E12" s="74" t="s">
        <v>28</v>
      </c>
      <c r="F12" s="73" t="s">
        <v>29</v>
      </c>
      <c r="G12" s="58">
        <v>60237</v>
      </c>
    </row>
    <row r="13" spans="1:7">
      <c r="B13" s="8" t="s">
        <v>30</v>
      </c>
      <c r="C13" s="73" t="s">
        <v>31</v>
      </c>
      <c r="D13" s="79">
        <v>286551927</v>
      </c>
      <c r="E13" s="74" t="s">
        <v>32</v>
      </c>
      <c r="F13" s="73" t="s">
        <v>33</v>
      </c>
      <c r="G13" s="75">
        <v>0</v>
      </c>
    </row>
    <row r="14" spans="1:7">
      <c r="B14" s="8" t="s">
        <v>34</v>
      </c>
      <c r="C14" s="80" t="s">
        <v>35</v>
      </c>
      <c r="D14" s="58">
        <v>-5155108</v>
      </c>
      <c r="E14" s="74" t="s">
        <v>36</v>
      </c>
      <c r="F14" s="73" t="s">
        <v>37</v>
      </c>
      <c r="G14" s="58">
        <v>687213</v>
      </c>
    </row>
    <row r="15" spans="1:7">
      <c r="B15" s="8" t="s">
        <v>38</v>
      </c>
      <c r="C15" s="73" t="s">
        <v>39</v>
      </c>
      <c r="D15" s="58">
        <v>902705441</v>
      </c>
      <c r="E15" s="74" t="s">
        <v>40</v>
      </c>
      <c r="F15" s="73" t="s">
        <v>41</v>
      </c>
      <c r="G15" s="58">
        <v>3062930</v>
      </c>
    </row>
    <row r="16" spans="1:7">
      <c r="B16" s="8" t="s">
        <v>42</v>
      </c>
      <c r="C16" s="80" t="s">
        <v>43</v>
      </c>
      <c r="D16" s="58">
        <v>-9635016</v>
      </c>
      <c r="E16" s="74" t="s">
        <v>44</v>
      </c>
      <c r="F16" s="73" t="s">
        <v>45</v>
      </c>
      <c r="G16" s="58">
        <v>24171682</v>
      </c>
    </row>
    <row r="17" spans="2:7">
      <c r="B17" s="8" t="s">
        <v>46</v>
      </c>
      <c r="C17" s="80" t="s">
        <v>47</v>
      </c>
      <c r="D17" s="58">
        <v>0</v>
      </c>
      <c r="E17" s="74" t="s">
        <v>48</v>
      </c>
      <c r="F17" s="73" t="s">
        <v>49</v>
      </c>
      <c r="G17" s="58">
        <v>45658456</v>
      </c>
    </row>
    <row r="18" spans="2:7" ht="16.5" thickBot="1">
      <c r="B18" s="8" t="s">
        <v>50</v>
      </c>
      <c r="C18" s="77" t="s">
        <v>51</v>
      </c>
      <c r="D18" s="78">
        <f>SUM(D13:D17)</f>
        <v>1174467244</v>
      </c>
      <c r="E18" s="74" t="s">
        <v>52</v>
      </c>
      <c r="F18" s="73" t="s">
        <v>53</v>
      </c>
      <c r="G18" s="58">
        <v>0</v>
      </c>
    </row>
    <row r="19" spans="2:7">
      <c r="C19" s="69" t="s">
        <v>54</v>
      </c>
      <c r="D19" s="70"/>
      <c r="E19" s="68" t="s">
        <v>55</v>
      </c>
      <c r="F19" s="73" t="s">
        <v>56</v>
      </c>
      <c r="G19" s="58">
        <v>38181340</v>
      </c>
    </row>
    <row r="20" spans="2:7">
      <c r="B20" s="8" t="s">
        <v>57</v>
      </c>
      <c r="C20" s="73" t="s">
        <v>58</v>
      </c>
      <c r="D20" s="58">
        <v>11151507</v>
      </c>
      <c r="E20" s="74" t="s">
        <v>59</v>
      </c>
      <c r="F20" s="73" t="s">
        <v>60</v>
      </c>
      <c r="G20" s="58">
        <v>0</v>
      </c>
    </row>
    <row r="21" spans="2:7" ht="16.5" thickBot="1">
      <c r="B21" s="8" t="s">
        <v>61</v>
      </c>
      <c r="C21" s="73" t="s">
        <v>62</v>
      </c>
      <c r="D21" s="75">
        <v>8453974</v>
      </c>
      <c r="E21" s="74" t="s">
        <v>63</v>
      </c>
      <c r="F21" s="77" t="s">
        <v>64</v>
      </c>
      <c r="G21" s="81">
        <f>SUM(G8:G20)</f>
        <v>202865788.80000001</v>
      </c>
    </row>
    <row r="22" spans="2:7">
      <c r="B22" s="8" t="s">
        <v>65</v>
      </c>
      <c r="C22" s="73" t="s">
        <v>66</v>
      </c>
      <c r="D22" s="58">
        <v>0</v>
      </c>
      <c r="E22" s="74"/>
      <c r="F22" s="71" t="s">
        <v>67</v>
      </c>
      <c r="G22" s="72"/>
    </row>
    <row r="23" spans="2:7">
      <c r="B23" s="8" t="s">
        <v>68</v>
      </c>
      <c r="C23" s="73" t="s">
        <v>69</v>
      </c>
      <c r="D23" s="58">
        <v>6678204</v>
      </c>
      <c r="E23" s="74" t="s">
        <v>70</v>
      </c>
      <c r="F23" s="82" t="s">
        <v>71</v>
      </c>
      <c r="G23" s="75">
        <v>0</v>
      </c>
    </row>
    <row r="24" spans="2:7">
      <c r="B24" s="8" t="s">
        <v>72</v>
      </c>
      <c r="C24" s="73" t="s">
        <v>73</v>
      </c>
      <c r="D24" s="58">
        <v>0</v>
      </c>
      <c r="E24" s="74" t="s">
        <v>74</v>
      </c>
      <c r="F24" s="83" t="s">
        <v>60</v>
      </c>
      <c r="G24" s="58">
        <v>0</v>
      </c>
    </row>
    <row r="25" spans="2:7">
      <c r="B25" s="8" t="s">
        <v>75</v>
      </c>
      <c r="C25" s="73" t="s">
        <v>76</v>
      </c>
      <c r="D25" s="58">
        <v>56243211</v>
      </c>
      <c r="E25" s="74" t="s">
        <v>77</v>
      </c>
      <c r="F25" s="82" t="s">
        <v>78</v>
      </c>
      <c r="G25" s="58">
        <v>0</v>
      </c>
    </row>
    <row r="26" spans="2:7">
      <c r="B26" s="8" t="s">
        <v>79</v>
      </c>
      <c r="C26" s="73" t="s">
        <v>80</v>
      </c>
      <c r="D26" s="75">
        <v>17691704</v>
      </c>
      <c r="E26" s="74" t="s">
        <v>81</v>
      </c>
      <c r="F26" s="83" t="s">
        <v>82</v>
      </c>
      <c r="G26" s="58">
        <v>0</v>
      </c>
    </row>
    <row r="27" spans="2:7">
      <c r="B27" s="8" t="s">
        <v>83</v>
      </c>
      <c r="C27" s="73" t="s">
        <v>84</v>
      </c>
      <c r="D27" s="75">
        <v>16776877</v>
      </c>
      <c r="E27" s="74" t="s">
        <v>85</v>
      </c>
      <c r="F27" s="82" t="s">
        <v>86</v>
      </c>
      <c r="G27" s="58">
        <v>0</v>
      </c>
    </row>
    <row r="28" spans="2:7">
      <c r="B28" s="8" t="s">
        <v>87</v>
      </c>
      <c r="C28" s="73" t="s">
        <v>88</v>
      </c>
      <c r="D28" s="75">
        <v>0</v>
      </c>
      <c r="E28" s="74" t="s">
        <v>89</v>
      </c>
      <c r="F28" s="82" t="s">
        <v>90</v>
      </c>
      <c r="G28" s="58">
        <v>0</v>
      </c>
    </row>
    <row r="29" spans="2:7" ht="16.5" thickBot="1">
      <c r="B29" s="8" t="s">
        <v>91</v>
      </c>
      <c r="C29" s="73" t="s">
        <v>92</v>
      </c>
      <c r="D29" s="58">
        <v>2527769</v>
      </c>
      <c r="E29" s="74" t="s">
        <v>93</v>
      </c>
      <c r="F29" s="77" t="s">
        <v>94</v>
      </c>
      <c r="G29" s="78">
        <f>SUM(G23:G28)</f>
        <v>0</v>
      </c>
    </row>
    <row r="30" spans="2:7">
      <c r="B30" s="8" t="s">
        <v>95</v>
      </c>
      <c r="C30" s="73" t="s">
        <v>96</v>
      </c>
      <c r="D30" s="58">
        <v>1617071</v>
      </c>
      <c r="E30" s="74"/>
      <c r="F30" s="71" t="s">
        <v>97</v>
      </c>
      <c r="G30" s="72"/>
    </row>
    <row r="31" spans="2:7">
      <c r="B31" s="8" t="s">
        <v>98</v>
      </c>
      <c r="C31" s="80" t="s">
        <v>99</v>
      </c>
      <c r="D31" s="58">
        <v>-25792009</v>
      </c>
      <c r="E31" s="74" t="s">
        <v>100</v>
      </c>
      <c r="F31" s="82" t="s">
        <v>101</v>
      </c>
      <c r="G31" s="75">
        <v>77253475</v>
      </c>
    </row>
    <row r="32" spans="2:7" ht="16.5" thickBot="1">
      <c r="B32" s="8" t="s">
        <v>102</v>
      </c>
      <c r="C32" s="77" t="s">
        <v>103</v>
      </c>
      <c r="D32" s="84">
        <f>SUM(D20:D31)</f>
        <v>95348308</v>
      </c>
      <c r="E32" s="74" t="s">
        <v>104</v>
      </c>
      <c r="F32" s="82" t="s">
        <v>105</v>
      </c>
      <c r="G32" s="58">
        <v>288860045</v>
      </c>
    </row>
    <row r="33" spans="2:7">
      <c r="C33" s="69" t="s">
        <v>106</v>
      </c>
      <c r="D33" s="70"/>
      <c r="E33" s="74" t="s">
        <v>107</v>
      </c>
      <c r="F33" s="82" t="s">
        <v>108</v>
      </c>
      <c r="G33" s="75">
        <v>0</v>
      </c>
    </row>
    <row r="34" spans="2:7">
      <c r="B34" s="8" t="s">
        <v>109</v>
      </c>
      <c r="C34" s="73" t="s">
        <v>110</v>
      </c>
      <c r="D34" s="58">
        <v>277965</v>
      </c>
      <c r="E34" s="74" t="s">
        <v>111</v>
      </c>
      <c r="F34" s="82" t="s">
        <v>112</v>
      </c>
      <c r="G34" s="58">
        <v>64305</v>
      </c>
    </row>
    <row r="35" spans="2:7">
      <c r="B35" s="8" t="s">
        <v>113</v>
      </c>
      <c r="C35" s="73" t="s">
        <v>114</v>
      </c>
      <c r="D35" s="58">
        <v>229357</v>
      </c>
      <c r="E35" s="68" t="s">
        <v>115</v>
      </c>
      <c r="F35" s="82" t="s">
        <v>116</v>
      </c>
      <c r="G35" s="58">
        <v>33055893</v>
      </c>
    </row>
    <row r="36" spans="2:7">
      <c r="B36" s="8" t="s">
        <v>117</v>
      </c>
      <c r="C36" s="73" t="s">
        <v>118</v>
      </c>
      <c r="D36" s="58">
        <v>0</v>
      </c>
      <c r="E36" s="74" t="s">
        <v>119</v>
      </c>
      <c r="F36" s="82" t="s">
        <v>120</v>
      </c>
      <c r="G36" s="58">
        <v>0</v>
      </c>
    </row>
    <row r="37" spans="2:7">
      <c r="B37" s="8" t="s">
        <v>121</v>
      </c>
      <c r="C37" s="73" t="s">
        <v>122</v>
      </c>
      <c r="D37" s="58">
        <v>691580</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21465111</v>
      </c>
    </row>
    <row r="42" spans="2:7">
      <c r="B42" s="8" t="s">
        <v>141</v>
      </c>
      <c r="C42" s="73" t="s">
        <v>142</v>
      </c>
      <c r="D42" s="58">
        <v>0</v>
      </c>
      <c r="E42" s="85" t="s">
        <v>143</v>
      </c>
      <c r="F42" s="82" t="s">
        <v>144</v>
      </c>
      <c r="G42" s="58">
        <v>0</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15436766</v>
      </c>
    </row>
    <row r="46" spans="2:7">
      <c r="B46" s="8" t="s">
        <v>157</v>
      </c>
      <c r="C46" s="73" t="s">
        <v>158</v>
      </c>
      <c r="D46" s="75">
        <v>585601.31999999995</v>
      </c>
      <c r="E46" s="74" t="s">
        <v>159</v>
      </c>
      <c r="F46" s="82" t="s">
        <v>160</v>
      </c>
      <c r="G46" s="58">
        <v>1528315</v>
      </c>
    </row>
    <row r="47" spans="2:7">
      <c r="B47" s="8" t="s">
        <v>161</v>
      </c>
      <c r="C47" s="73" t="s">
        <v>162</v>
      </c>
      <c r="D47" s="75">
        <v>0</v>
      </c>
      <c r="E47" s="74" t="s">
        <v>163</v>
      </c>
      <c r="F47" s="82" t="s">
        <v>164</v>
      </c>
      <c r="G47" s="58">
        <v>3219162</v>
      </c>
    </row>
    <row r="48" spans="2:7">
      <c r="B48" s="8" t="s">
        <v>165</v>
      </c>
      <c r="C48" s="73" t="s">
        <v>166</v>
      </c>
      <c r="D48" s="58">
        <v>11564752</v>
      </c>
      <c r="E48" s="74" t="s">
        <v>167</v>
      </c>
      <c r="F48" s="82" t="s">
        <v>168</v>
      </c>
      <c r="G48" s="58">
        <v>0</v>
      </c>
    </row>
    <row r="49" spans="2:7">
      <c r="B49" s="8" t="s">
        <v>169</v>
      </c>
      <c r="C49" s="73" t="s">
        <v>170</v>
      </c>
      <c r="D49" s="58">
        <v>0</v>
      </c>
      <c r="E49" s="74" t="s">
        <v>171</v>
      </c>
      <c r="F49" s="82" t="s">
        <v>172</v>
      </c>
      <c r="G49" s="58">
        <v>991423</v>
      </c>
    </row>
    <row r="50" spans="2:7">
      <c r="B50" s="8" t="s">
        <v>173</v>
      </c>
      <c r="C50" s="73" t="s">
        <v>106</v>
      </c>
      <c r="D50" s="58">
        <v>0</v>
      </c>
      <c r="E50" s="74" t="s">
        <v>174</v>
      </c>
      <c r="F50" s="82" t="s">
        <v>175</v>
      </c>
      <c r="G50" s="58">
        <v>1979874</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890499</v>
      </c>
    </row>
    <row r="55" spans="2:7" ht="16.5" thickBot="1">
      <c r="B55" s="8" t="s">
        <v>191</v>
      </c>
      <c r="C55" s="77" t="s">
        <v>192</v>
      </c>
      <c r="D55" s="84">
        <f>SUM(D34:D54)</f>
        <v>13349255.32</v>
      </c>
      <c r="E55" s="74" t="s">
        <v>193</v>
      </c>
      <c r="F55" s="82" t="s">
        <v>194</v>
      </c>
      <c r="G55" s="58">
        <v>-6239794</v>
      </c>
    </row>
    <row r="56" spans="2:7" ht="16.5" thickBot="1">
      <c r="C56" s="69" t="s">
        <v>195</v>
      </c>
      <c r="D56" s="70"/>
      <c r="E56" s="74" t="s">
        <v>196</v>
      </c>
      <c r="F56" s="77" t="s">
        <v>197</v>
      </c>
      <c r="G56" s="84">
        <f>SUM(G31:G55)</f>
        <v>438505074</v>
      </c>
    </row>
    <row r="57" spans="2:7">
      <c r="B57" s="8" t="s">
        <v>198</v>
      </c>
      <c r="C57" s="73" t="s">
        <v>199</v>
      </c>
      <c r="D57" s="58">
        <v>34446347</v>
      </c>
      <c r="E57" s="74"/>
      <c r="F57" s="71" t="s">
        <v>200</v>
      </c>
      <c r="G57" s="72"/>
    </row>
    <row r="58" spans="2:7">
      <c r="B58" s="8" t="s">
        <v>201</v>
      </c>
      <c r="C58" s="73" t="s">
        <v>202</v>
      </c>
      <c r="D58" s="58">
        <v>2199287</v>
      </c>
      <c r="E58" s="74" t="s">
        <v>203</v>
      </c>
      <c r="F58" s="73" t="s">
        <v>204</v>
      </c>
      <c r="G58" s="58">
        <v>0</v>
      </c>
    </row>
    <row r="59" spans="2:7">
      <c r="B59" s="8" t="s">
        <v>205</v>
      </c>
      <c r="C59" s="73" t="s">
        <v>206</v>
      </c>
      <c r="D59" s="58">
        <v>19164957</v>
      </c>
      <c r="E59" s="74" t="s">
        <v>207</v>
      </c>
      <c r="F59" s="73" t="s">
        <v>208</v>
      </c>
      <c r="G59" s="58">
        <v>386460</v>
      </c>
    </row>
    <row r="60" spans="2:7">
      <c r="B60" s="8" t="s">
        <v>209</v>
      </c>
      <c r="C60" s="73" t="s">
        <v>210</v>
      </c>
      <c r="D60" s="58">
        <v>4920372</v>
      </c>
      <c r="E60" s="74" t="s">
        <v>211</v>
      </c>
      <c r="F60" s="73" t="s">
        <v>212</v>
      </c>
      <c r="G60" s="58">
        <v>0</v>
      </c>
    </row>
    <row r="61" spans="2:7">
      <c r="B61" s="8" t="s">
        <v>213</v>
      </c>
      <c r="C61" s="73" t="s">
        <v>214</v>
      </c>
      <c r="D61" s="58">
        <v>0</v>
      </c>
      <c r="E61" s="74" t="s">
        <v>215</v>
      </c>
      <c r="F61" s="73" t="s">
        <v>216</v>
      </c>
      <c r="G61" s="58">
        <v>31505271</v>
      </c>
    </row>
    <row r="62" spans="2:7">
      <c r="B62" s="8" t="s">
        <v>217</v>
      </c>
      <c r="C62" s="80" t="s">
        <v>218</v>
      </c>
      <c r="D62" s="58">
        <v>0</v>
      </c>
      <c r="E62" s="74" t="s">
        <v>219</v>
      </c>
      <c r="F62" s="73" t="s">
        <v>220</v>
      </c>
      <c r="G62" s="58">
        <v>25287244</v>
      </c>
    </row>
    <row r="63" spans="2:7" ht="16.5" thickBot="1">
      <c r="B63" s="8" t="s">
        <v>221</v>
      </c>
      <c r="C63" s="86" t="s">
        <v>222</v>
      </c>
      <c r="D63" s="87">
        <f>SUM(D57:D62)</f>
        <v>60730963</v>
      </c>
      <c r="E63" s="74" t="s">
        <v>223</v>
      </c>
      <c r="F63" s="86" t="s">
        <v>224</v>
      </c>
      <c r="G63" s="84">
        <f>SUM(G58:G62)</f>
        <v>57178975</v>
      </c>
    </row>
    <row r="64" spans="2:7" ht="16.5" thickBot="1">
      <c r="B64" s="8" t="s">
        <v>225</v>
      </c>
      <c r="C64" s="88" t="s">
        <v>226</v>
      </c>
      <c r="D64" s="89">
        <f>D11+D18+D32+D55+D63</f>
        <v>1379246253.46</v>
      </c>
      <c r="E64" s="74" t="s">
        <v>227</v>
      </c>
      <c r="F64" s="88" t="s">
        <v>228</v>
      </c>
      <c r="G64" s="89">
        <f>+G21+G29+G56+G63</f>
        <v>698549837.79999995</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f>'[27]Detalle Pasivo'!E241</f>
        <v>0</v>
      </c>
    </row>
    <row r="82" spans="2:7">
      <c r="B82" s="2" t="s">
        <v>286</v>
      </c>
      <c r="C82" s="80" t="s">
        <v>43</v>
      </c>
      <c r="D82" s="58">
        <v>0</v>
      </c>
      <c r="E82" s="92" t="s">
        <v>287</v>
      </c>
      <c r="F82" s="82" t="s">
        <v>274</v>
      </c>
      <c r="G82" s="58">
        <v>0</v>
      </c>
    </row>
    <row r="83" spans="2:7">
      <c r="B83" s="2" t="s">
        <v>288</v>
      </c>
      <c r="C83" s="73" t="s">
        <v>289</v>
      </c>
      <c r="D83" s="75">
        <v>26594607</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26594607</v>
      </c>
      <c r="E86" s="92" t="s">
        <v>302</v>
      </c>
      <c r="F86" s="77" t="s">
        <v>303</v>
      </c>
      <c r="G86" s="84">
        <f>SUM(G81:G85)</f>
        <v>0</v>
      </c>
    </row>
    <row r="87" spans="2:7">
      <c r="B87" s="2"/>
      <c r="C87" s="69" t="s">
        <v>304</v>
      </c>
      <c r="D87" s="70"/>
      <c r="E87" s="92"/>
      <c r="F87" s="71" t="s">
        <v>305</v>
      </c>
      <c r="G87" s="72"/>
    </row>
    <row r="88" spans="2:7">
      <c r="B88" s="2" t="s">
        <v>306</v>
      </c>
      <c r="C88" s="73" t="s">
        <v>307</v>
      </c>
      <c r="D88" s="94">
        <v>379255872</v>
      </c>
      <c r="E88" s="92" t="s">
        <v>308</v>
      </c>
      <c r="F88" s="82" t="s">
        <v>309</v>
      </c>
      <c r="G88" s="93">
        <v>0</v>
      </c>
    </row>
    <row r="89" spans="2:7">
      <c r="B89" s="2" t="s">
        <v>310</v>
      </c>
      <c r="C89" s="73" t="s">
        <v>311</v>
      </c>
      <c r="D89" s="94">
        <v>2108547634</v>
      </c>
      <c r="E89" s="92" t="s">
        <v>312</v>
      </c>
      <c r="F89" s="82" t="s">
        <v>313</v>
      </c>
      <c r="G89" s="58">
        <v>0</v>
      </c>
    </row>
    <row r="90" spans="2:7">
      <c r="B90" s="2" t="s">
        <v>314</v>
      </c>
      <c r="C90" s="80" t="s">
        <v>315</v>
      </c>
      <c r="D90" s="94">
        <v>-664369413</v>
      </c>
      <c r="E90" s="92" t="s">
        <v>316</v>
      </c>
      <c r="F90" s="82" t="s">
        <v>317</v>
      </c>
      <c r="G90" s="58">
        <v>0</v>
      </c>
    </row>
    <row r="91" spans="2:7">
      <c r="B91" s="2" t="s">
        <v>318</v>
      </c>
      <c r="C91" s="73" t="s">
        <v>319</v>
      </c>
      <c r="D91" s="94">
        <v>402551810</v>
      </c>
      <c r="E91" s="92" t="s">
        <v>320</v>
      </c>
      <c r="F91" s="82" t="s">
        <v>321</v>
      </c>
      <c r="G91" s="93">
        <v>0</v>
      </c>
    </row>
    <row r="92" spans="2:7">
      <c r="B92" s="2" t="s">
        <v>322</v>
      </c>
      <c r="C92" s="80" t="s">
        <v>323</v>
      </c>
      <c r="D92" s="94">
        <v>-290792805</v>
      </c>
      <c r="E92" s="92" t="s">
        <v>324</v>
      </c>
      <c r="F92" s="82" t="s">
        <v>325</v>
      </c>
      <c r="G92" s="75">
        <v>0</v>
      </c>
    </row>
    <row r="93" spans="2:7">
      <c r="B93" s="2" t="s">
        <v>326</v>
      </c>
      <c r="C93" s="73" t="s">
        <v>327</v>
      </c>
      <c r="D93" s="94">
        <v>164407685</v>
      </c>
      <c r="E93" s="92" t="s">
        <v>328</v>
      </c>
      <c r="F93" s="82" t="s">
        <v>329</v>
      </c>
      <c r="G93" s="75">
        <v>0</v>
      </c>
    </row>
    <row r="94" spans="2:7">
      <c r="B94" s="2" t="s">
        <v>330</v>
      </c>
      <c r="C94" s="80" t="s">
        <v>331</v>
      </c>
      <c r="D94" s="94">
        <v>-127521961</v>
      </c>
      <c r="E94" s="92" t="s">
        <v>332</v>
      </c>
      <c r="F94" s="82" t="s">
        <v>333</v>
      </c>
      <c r="G94" s="93">
        <v>0</v>
      </c>
    </row>
    <row r="95" spans="2:7">
      <c r="B95" s="2" t="s">
        <v>334</v>
      </c>
      <c r="C95" s="73" t="s">
        <v>335</v>
      </c>
      <c r="D95" s="94">
        <v>4760876</v>
      </c>
      <c r="E95" s="92" t="s">
        <v>336</v>
      </c>
      <c r="F95" s="82" t="s">
        <v>337</v>
      </c>
      <c r="G95" s="93">
        <v>47252747</v>
      </c>
    </row>
    <row r="96" spans="2:7" ht="16.5" thickBot="1">
      <c r="B96" s="2" t="s">
        <v>338</v>
      </c>
      <c r="C96" s="80" t="s">
        <v>339</v>
      </c>
      <c r="D96" s="94">
        <v>-849229</v>
      </c>
      <c r="E96" s="92" t="s">
        <v>340</v>
      </c>
      <c r="F96" s="86" t="s">
        <v>341</v>
      </c>
      <c r="G96" s="84">
        <f>SUM(G88:G95)</f>
        <v>47252747</v>
      </c>
    </row>
    <row r="97" spans="2:7">
      <c r="B97" s="2" t="s">
        <v>342</v>
      </c>
      <c r="C97" s="73" t="s">
        <v>343</v>
      </c>
      <c r="D97" s="94">
        <v>142814799</v>
      </c>
      <c r="E97" s="92"/>
      <c r="F97" s="71" t="s">
        <v>344</v>
      </c>
      <c r="G97" s="72"/>
    </row>
    <row r="98" spans="2:7">
      <c r="B98" s="2" t="s">
        <v>345</v>
      </c>
      <c r="C98" s="80" t="s">
        <v>346</v>
      </c>
      <c r="D98" s="94">
        <v>-107079936</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2011725332</v>
      </c>
      <c r="E102" s="92" t="s">
        <v>363</v>
      </c>
      <c r="F102" s="82" t="s">
        <v>364</v>
      </c>
      <c r="G102" s="93">
        <v>174799725</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174799725</v>
      </c>
    </row>
    <row r="105" spans="2:7" ht="16.5" thickBot="1">
      <c r="B105" s="2" t="s">
        <v>371</v>
      </c>
      <c r="C105" s="80" t="s">
        <v>372</v>
      </c>
      <c r="D105" s="75">
        <v>0</v>
      </c>
      <c r="E105" s="92" t="s">
        <v>373</v>
      </c>
      <c r="F105" s="88" t="s">
        <v>374</v>
      </c>
      <c r="G105" s="89">
        <f>G79+G86+G96+G104</f>
        <v>222052472</v>
      </c>
    </row>
    <row r="106" spans="2:7" ht="16.5" thickBot="1">
      <c r="B106" s="2" t="s">
        <v>375</v>
      </c>
      <c r="C106" s="73" t="s">
        <v>376</v>
      </c>
      <c r="D106" s="75">
        <v>17148368</v>
      </c>
      <c r="E106" s="92"/>
      <c r="F106" s="91"/>
      <c r="G106" s="91"/>
    </row>
    <row r="107" spans="2:7" ht="16.5" thickBot="1">
      <c r="B107" s="2" t="s">
        <v>377</v>
      </c>
      <c r="C107" s="80" t="s">
        <v>378</v>
      </c>
      <c r="D107" s="75">
        <v>-17122374</v>
      </c>
      <c r="E107" s="92" t="s">
        <v>379</v>
      </c>
      <c r="F107" s="96" t="s">
        <v>380</v>
      </c>
      <c r="G107" s="97">
        <f>+G64+G105</f>
        <v>920602309.79999995</v>
      </c>
    </row>
    <row r="108" spans="2:7" ht="16.5" thickBot="1">
      <c r="B108" s="2" t="s">
        <v>381</v>
      </c>
      <c r="C108" s="86" t="s">
        <v>382</v>
      </c>
      <c r="D108" s="87">
        <f>SUM(D104:D107)</f>
        <v>25994</v>
      </c>
      <c r="E108" s="92"/>
      <c r="F108" s="91"/>
      <c r="G108" s="91"/>
    </row>
    <row r="109" spans="2:7" ht="16.5" thickBot="1">
      <c r="B109" s="2" t="s">
        <v>383</v>
      </c>
      <c r="C109" s="88" t="s">
        <v>384</v>
      </c>
      <c r="D109" s="89">
        <f>+D72+D77+D86+D102+D108</f>
        <v>2038345933</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3417592186.46</v>
      </c>
      <c r="E111" s="92" t="s">
        <v>389</v>
      </c>
      <c r="F111" s="82" t="s">
        <v>390</v>
      </c>
      <c r="G111" s="101">
        <v>818118</v>
      </c>
    </row>
    <row r="112" spans="2:7">
      <c r="B112" s="2"/>
      <c r="C112" s="91"/>
      <c r="D112" s="91"/>
      <c r="E112" s="92" t="s">
        <v>391</v>
      </c>
      <c r="F112" s="82" t="s">
        <v>392</v>
      </c>
      <c r="G112" s="101">
        <v>0</v>
      </c>
    </row>
    <row r="113" spans="2:7" ht="16.5" thickBot="1">
      <c r="C113" s="102"/>
      <c r="D113" s="103"/>
      <c r="E113" s="92" t="s">
        <v>393</v>
      </c>
      <c r="F113" s="104" t="s">
        <v>394</v>
      </c>
      <c r="G113" s="105">
        <f>SUM(G111:G112)</f>
        <v>818118</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-105310</v>
      </c>
    </row>
    <row r="118" spans="2:7">
      <c r="B118" s="2"/>
      <c r="C118" s="90"/>
      <c r="D118" s="91"/>
      <c r="E118" s="68" t="s">
        <v>406</v>
      </c>
      <c r="F118" s="82" t="s">
        <v>407</v>
      </c>
      <c r="G118" s="58">
        <v>0</v>
      </c>
    </row>
    <row r="119" spans="2:7" ht="16.5" thickBot="1">
      <c r="B119" s="2"/>
      <c r="C119" s="102"/>
      <c r="D119" s="103"/>
      <c r="E119" s="68" t="s">
        <v>408</v>
      </c>
      <c r="F119" s="82" t="s">
        <v>409</v>
      </c>
      <c r="G119" s="111">
        <v>83121757</v>
      </c>
    </row>
    <row r="120" spans="2:7" ht="16.5" thickBot="1">
      <c r="C120" s="290" t="str">
        <f>IF(D114-D116=0,"Cuentas de Orden Coiniciden","Cuentas de Orden No Coinciden")</f>
        <v>Cuentas de Orden Coiniciden</v>
      </c>
      <c r="D120" s="291"/>
      <c r="E120" s="110" t="s">
        <v>410</v>
      </c>
      <c r="F120" s="104" t="s">
        <v>411</v>
      </c>
      <c r="G120" s="105">
        <f>+IF([27]E.C.P!E70-SUM(G115:G119)=0,[27]E.C.P!E70,"Error")</f>
        <v>83016447</v>
      </c>
    </row>
    <row r="121" spans="2:7" ht="16.5" thickBot="1">
      <c r="C121" s="292"/>
      <c r="D121" s="293"/>
      <c r="E121" s="110"/>
      <c r="F121" s="99" t="s">
        <v>412</v>
      </c>
      <c r="G121" s="100"/>
    </row>
    <row r="122" spans="2:7" ht="12.75" customHeight="1">
      <c r="C122" s="112"/>
      <c r="D122" s="113"/>
      <c r="E122" s="110" t="s">
        <v>413</v>
      </c>
      <c r="F122" s="82" t="s">
        <v>414</v>
      </c>
      <c r="G122" s="94">
        <v>3003905</v>
      </c>
    </row>
    <row r="123" spans="2:7" ht="12.75" customHeight="1">
      <c r="C123" s="90"/>
      <c r="D123" s="114"/>
      <c r="E123" s="110" t="s">
        <v>415</v>
      </c>
      <c r="F123" s="82" t="s">
        <v>416</v>
      </c>
      <c r="G123" s="94">
        <v>0</v>
      </c>
    </row>
    <row r="124" spans="2:7" ht="12.75" customHeight="1">
      <c r="C124" s="114"/>
      <c r="D124" s="115"/>
      <c r="E124" s="110" t="s">
        <v>417</v>
      </c>
      <c r="F124" s="82" t="s">
        <v>418</v>
      </c>
      <c r="G124" s="101">
        <v>191270875</v>
      </c>
    </row>
    <row r="125" spans="2:7" ht="12.75" customHeight="1">
      <c r="C125" s="90"/>
      <c r="D125" s="114"/>
      <c r="E125" s="110" t="s">
        <v>419</v>
      </c>
      <c r="F125" s="82" t="s">
        <v>420</v>
      </c>
      <c r="G125" s="101"/>
    </row>
    <row r="126" spans="2:7" ht="12.75" customHeight="1">
      <c r="C126" s="102"/>
      <c r="D126" s="103"/>
      <c r="E126" s="110" t="s">
        <v>421</v>
      </c>
      <c r="F126" s="82" t="s">
        <v>422</v>
      </c>
      <c r="G126" s="101">
        <v>112826475</v>
      </c>
    </row>
    <row r="127" spans="2:7" ht="15" customHeight="1" thickBot="1">
      <c r="C127" s="102"/>
      <c r="D127" s="103"/>
      <c r="E127" s="110" t="s">
        <v>423</v>
      </c>
      <c r="F127" s="116" t="s">
        <v>424</v>
      </c>
      <c r="G127" s="105">
        <f>+[27]E.C.P!F70</f>
        <v>307101255</v>
      </c>
    </row>
    <row r="128" spans="2:7" ht="16.5" customHeight="1">
      <c r="C128" s="102"/>
      <c r="D128" s="103"/>
      <c r="E128" s="110"/>
      <c r="F128" s="117" t="s">
        <v>425</v>
      </c>
      <c r="G128" s="107"/>
    </row>
    <row r="129" spans="3:7" ht="12.75" customHeight="1">
      <c r="C129" s="289"/>
      <c r="D129" s="289"/>
      <c r="E129" s="110" t="s">
        <v>426</v>
      </c>
      <c r="F129" s="82" t="s">
        <v>427</v>
      </c>
      <c r="G129" s="58">
        <v>2164497848</v>
      </c>
    </row>
    <row r="130" spans="3:7" ht="12.75" customHeight="1">
      <c r="C130" s="289"/>
      <c r="D130" s="289"/>
      <c r="E130" s="110" t="s">
        <v>428</v>
      </c>
      <c r="F130" s="82" t="s">
        <v>429</v>
      </c>
      <c r="G130" s="94">
        <v>-58443792</v>
      </c>
    </row>
    <row r="131" spans="3:7" ht="17.25" customHeight="1" thickBot="1">
      <c r="C131" s="102"/>
      <c r="D131" s="103"/>
      <c r="E131" s="110" t="s">
        <v>430</v>
      </c>
      <c r="F131" s="116" t="s">
        <v>431</v>
      </c>
      <c r="G131" s="105">
        <f>SUM(G129:G130)</f>
        <v>2106054056</v>
      </c>
    </row>
    <row r="132" spans="3:7" ht="15" customHeight="1" thickBot="1">
      <c r="C132" s="102"/>
      <c r="D132" s="103"/>
      <c r="E132" s="110" t="s">
        <v>432</v>
      </c>
      <c r="F132" s="88" t="s">
        <v>433</v>
      </c>
      <c r="G132" s="118">
        <f>+G113+G120+G127+G131</f>
        <v>2496989876</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3417592185.8000002</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0:D121"/>
    <mergeCell ref="C129:D130"/>
    <mergeCell ref="C133:D134"/>
    <mergeCell ref="C1:E1"/>
    <mergeCell ref="C2:E2"/>
    <mergeCell ref="C3:E3"/>
    <mergeCell ref="C4:D4"/>
  </mergeCells>
  <conditionalFormatting sqref="D8:D11 D13:D18 D57:D63 D68:D72 D74:D77 D79:D86 G8:G21 G23 D20:D32 G31:G134 G29 D34:D55 D88:D102 D104:D108">
    <cfRule type="cellIs" dxfId="61" priority="9" stopIfTrue="1" operator="between">
      <formula>-0.1</formula>
      <formula>-50</formula>
    </cfRule>
    <cfRule type="cellIs" dxfId="60" priority="10" stopIfTrue="1" operator="between">
      <formula>0.1</formula>
      <formula>50</formula>
    </cfRule>
  </conditionalFormatting>
  <conditionalFormatting sqref="G24:G28">
    <cfRule type="cellIs" dxfId="59" priority="7" stopIfTrue="1" operator="between">
      <formula>-0.1</formula>
      <formula>-50</formula>
    </cfRule>
    <cfRule type="cellIs" dxfId="58" priority="8"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G117"/>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86:G110 G113:G116 G118:G128">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710937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[28]Presentacion!C3</f>
        <v>AMEDRIN - IAMPP</v>
      </c>
      <c r="G1" s="56"/>
    </row>
    <row r="2" spans="1:7" s="3" customFormat="1" ht="15" customHeight="1">
      <c r="A2" s="1"/>
      <c r="B2" s="2"/>
      <c r="C2" s="294" t="s">
        <v>2</v>
      </c>
      <c r="D2" s="294"/>
      <c r="E2" s="294"/>
      <c r="F2" s="55" t="str">
        <f>[28]Presentacion!C4</f>
        <v>Rio Negro</v>
      </c>
      <c r="G2" s="56"/>
    </row>
    <row r="3" spans="1:7" s="3" customFormat="1" ht="15" customHeight="1">
      <c r="A3" s="1"/>
      <c r="B3" s="2"/>
      <c r="C3" s="294" t="s">
        <v>3</v>
      </c>
      <c r="D3" s="294"/>
      <c r="E3" s="294"/>
      <c r="F3" s="57">
        <f>[28]Presentacion!C7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34231</v>
      </c>
      <c r="E8" s="74" t="s">
        <v>13</v>
      </c>
      <c r="F8" s="73" t="s">
        <v>14</v>
      </c>
      <c r="G8" s="75">
        <v>13771302</v>
      </c>
    </row>
    <row r="9" spans="1:7">
      <c r="B9" s="8" t="s">
        <v>15</v>
      </c>
      <c r="C9" s="73" t="s">
        <v>16</v>
      </c>
      <c r="D9" s="58">
        <v>0</v>
      </c>
      <c r="E9" s="74" t="s">
        <v>17</v>
      </c>
      <c r="F9" s="73" t="s">
        <v>18</v>
      </c>
      <c r="G9" s="75">
        <v>12560872</v>
      </c>
    </row>
    <row r="10" spans="1:7">
      <c r="B10" s="8" t="s">
        <v>19</v>
      </c>
      <c r="C10" s="73" t="s">
        <v>20</v>
      </c>
      <c r="D10" s="76">
        <v>2607991.8169999998</v>
      </c>
      <c r="E10" s="74" t="s">
        <v>21</v>
      </c>
      <c r="F10" s="73" t="s">
        <v>22</v>
      </c>
      <c r="G10" s="58">
        <v>0</v>
      </c>
    </row>
    <row r="11" spans="1:7" ht="16.5" thickBot="1">
      <c r="B11" s="8" t="s">
        <v>23</v>
      </c>
      <c r="C11" s="77" t="s">
        <v>24</v>
      </c>
      <c r="D11" s="78">
        <f>SUM(D8:D10)</f>
        <v>2642222.8169999998</v>
      </c>
      <c r="E11" s="74" t="s">
        <v>25</v>
      </c>
      <c r="F11" s="73" t="s">
        <v>26</v>
      </c>
      <c r="G11" s="75">
        <v>706445</v>
      </c>
    </row>
    <row r="12" spans="1:7">
      <c r="C12" s="69" t="s">
        <v>27</v>
      </c>
      <c r="D12" s="70"/>
      <c r="E12" s="74" t="s">
        <v>28</v>
      </c>
      <c r="F12" s="73" t="s">
        <v>29</v>
      </c>
      <c r="G12" s="58">
        <v>0</v>
      </c>
    </row>
    <row r="13" spans="1:7">
      <c r="B13" s="8" t="s">
        <v>30</v>
      </c>
      <c r="C13" s="73" t="s">
        <v>31</v>
      </c>
      <c r="D13" s="79">
        <v>0</v>
      </c>
      <c r="E13" s="74" t="s">
        <v>32</v>
      </c>
      <c r="F13" s="73" t="s">
        <v>33</v>
      </c>
      <c r="G13" s="75">
        <v>0</v>
      </c>
    </row>
    <row r="14" spans="1:7">
      <c r="B14" s="8" t="s">
        <v>34</v>
      </c>
      <c r="C14" s="80" t="s">
        <v>35</v>
      </c>
      <c r="D14" s="58">
        <v>0</v>
      </c>
      <c r="E14" s="74" t="s">
        <v>36</v>
      </c>
      <c r="F14" s="73" t="s">
        <v>37</v>
      </c>
      <c r="G14" s="58">
        <v>407442</v>
      </c>
    </row>
    <row r="15" spans="1:7">
      <c r="B15" s="8" t="s">
        <v>38</v>
      </c>
      <c r="C15" s="73" t="s">
        <v>39</v>
      </c>
      <c r="D15" s="58">
        <v>0</v>
      </c>
      <c r="E15" s="74" t="s">
        <v>40</v>
      </c>
      <c r="F15" s="73" t="s">
        <v>41</v>
      </c>
      <c r="G15" s="58">
        <v>0</v>
      </c>
    </row>
    <row r="16" spans="1:7">
      <c r="B16" s="8" t="s">
        <v>42</v>
      </c>
      <c r="C16" s="80" t="s">
        <v>43</v>
      </c>
      <c r="D16" s="58">
        <v>0</v>
      </c>
      <c r="E16" s="74" t="s">
        <v>44</v>
      </c>
      <c r="F16" s="73" t="s">
        <v>45</v>
      </c>
      <c r="G16" s="58">
        <v>662172</v>
      </c>
    </row>
    <row r="17" spans="2:7">
      <c r="B17" s="8" t="s">
        <v>46</v>
      </c>
      <c r="C17" s="80" t="s">
        <v>47</v>
      </c>
      <c r="D17" s="58">
        <v>0</v>
      </c>
      <c r="E17" s="74" t="s">
        <v>48</v>
      </c>
      <c r="F17" s="73" t="s">
        <v>49</v>
      </c>
      <c r="G17" s="58">
        <f>450718+1258996</f>
        <v>1709714</v>
      </c>
    </row>
    <row r="18" spans="2:7" ht="16.5" thickBot="1">
      <c r="B18" s="8" t="s">
        <v>50</v>
      </c>
      <c r="C18" s="77" t="s">
        <v>51</v>
      </c>
      <c r="D18" s="78">
        <f>SUM(D13:D17)</f>
        <v>0</v>
      </c>
      <c r="E18" s="74" t="s">
        <v>52</v>
      </c>
      <c r="F18" s="73" t="s">
        <v>53</v>
      </c>
      <c r="G18" s="58">
        <v>0</v>
      </c>
    </row>
    <row r="19" spans="2:7">
      <c r="C19" s="69" t="s">
        <v>54</v>
      </c>
      <c r="D19" s="70"/>
      <c r="E19" s="68" t="s">
        <v>55</v>
      </c>
      <c r="F19" s="73" t="s">
        <v>56</v>
      </c>
      <c r="G19" s="58">
        <f>6684777+1800010</f>
        <v>8484787</v>
      </c>
    </row>
    <row r="20" spans="2:7">
      <c r="B20" s="8" t="s">
        <v>57</v>
      </c>
      <c r="C20" s="73" t="s">
        <v>58</v>
      </c>
      <c r="D20" s="58">
        <v>627644</v>
      </c>
      <c r="E20" s="74" t="s">
        <v>59</v>
      </c>
      <c r="F20" s="73" t="s">
        <v>60</v>
      </c>
      <c r="G20" s="58">
        <v>0</v>
      </c>
    </row>
    <row r="21" spans="2:7" ht="16.5" thickBot="1">
      <c r="B21" s="8" t="s">
        <v>61</v>
      </c>
      <c r="C21" s="73" t="s">
        <v>62</v>
      </c>
      <c r="D21" s="75">
        <v>2702760</v>
      </c>
      <c r="E21" s="74" t="s">
        <v>63</v>
      </c>
      <c r="F21" s="77" t="s">
        <v>64</v>
      </c>
      <c r="G21" s="81">
        <f>SUM(G8:G20)</f>
        <v>38302734</v>
      </c>
    </row>
    <row r="22" spans="2:7">
      <c r="B22" s="8" t="s">
        <v>65</v>
      </c>
      <c r="C22" s="73" t="s">
        <v>66</v>
      </c>
      <c r="D22" s="58">
        <v>17339823</v>
      </c>
      <c r="E22" s="74"/>
      <c r="F22" s="71" t="s">
        <v>67</v>
      </c>
      <c r="G22" s="72"/>
    </row>
    <row r="23" spans="2:7">
      <c r="B23" s="8" t="s">
        <v>68</v>
      </c>
      <c r="C23" s="73" t="s">
        <v>69</v>
      </c>
      <c r="D23" s="58">
        <v>527405</v>
      </c>
      <c r="E23" s="74" t="s">
        <v>70</v>
      </c>
      <c r="F23" s="82" t="s">
        <v>71</v>
      </c>
      <c r="G23" s="75">
        <v>2354488</v>
      </c>
    </row>
    <row r="24" spans="2:7">
      <c r="B24" s="8" t="s">
        <v>72</v>
      </c>
      <c r="C24" s="73" t="s">
        <v>73</v>
      </c>
      <c r="D24" s="58">
        <v>842226</v>
      </c>
      <c r="E24" s="74" t="s">
        <v>74</v>
      </c>
      <c r="F24" s="83" t="s">
        <v>60</v>
      </c>
      <c r="G24" s="58">
        <v>-685553</v>
      </c>
    </row>
    <row r="25" spans="2:7">
      <c r="B25" s="8" t="s">
        <v>75</v>
      </c>
      <c r="C25" s="73" t="s">
        <v>76</v>
      </c>
      <c r="D25" s="58">
        <v>22337638</v>
      </c>
      <c r="E25" s="74" t="s">
        <v>77</v>
      </c>
      <c r="F25" s="82" t="s">
        <v>78</v>
      </c>
      <c r="G25" s="58">
        <v>900915</v>
      </c>
    </row>
    <row r="26" spans="2:7">
      <c r="B26" s="8" t="s">
        <v>79</v>
      </c>
      <c r="C26" s="73" t="s">
        <v>80</v>
      </c>
      <c r="D26" s="75">
        <v>1479989</v>
      </c>
      <c r="E26" s="74" t="s">
        <v>81</v>
      </c>
      <c r="F26" s="83" t="s">
        <v>82</v>
      </c>
      <c r="G26" s="58">
        <v>-84771</v>
      </c>
    </row>
    <row r="27" spans="2:7">
      <c r="B27" s="8" t="s">
        <v>83</v>
      </c>
      <c r="C27" s="73" t="s">
        <v>84</v>
      </c>
      <c r="D27" s="75">
        <v>2434347</v>
      </c>
      <c r="E27" s="74" t="s">
        <v>85</v>
      </c>
      <c r="F27" s="82" t="s">
        <v>86</v>
      </c>
      <c r="G27" s="58">
        <f>24187933+3378242+289527</f>
        <v>27855702</v>
      </c>
    </row>
    <row r="28" spans="2:7">
      <c r="B28" s="8" t="s">
        <v>87</v>
      </c>
      <c r="C28" s="73" t="s">
        <v>88</v>
      </c>
      <c r="D28" s="75">
        <v>674463</v>
      </c>
      <c r="E28" s="74" t="s">
        <v>89</v>
      </c>
      <c r="F28" s="82" t="s">
        <v>90</v>
      </c>
      <c r="G28" s="58">
        <v>0</v>
      </c>
    </row>
    <row r="29" spans="2:7" ht="16.5" thickBot="1">
      <c r="B29" s="8" t="s">
        <v>91</v>
      </c>
      <c r="C29" s="73" t="s">
        <v>92</v>
      </c>
      <c r="D29" s="58">
        <f>37330+745661+109676</f>
        <v>892667</v>
      </c>
      <c r="E29" s="74" t="s">
        <v>93</v>
      </c>
      <c r="F29" s="77" t="s">
        <v>94</v>
      </c>
      <c r="G29" s="78">
        <f>SUM(G23:G28)</f>
        <v>30340781</v>
      </c>
    </row>
    <row r="30" spans="2:7">
      <c r="B30" s="8" t="s">
        <v>95</v>
      </c>
      <c r="C30" s="73" t="s">
        <v>96</v>
      </c>
      <c r="D30" s="58">
        <v>0</v>
      </c>
      <c r="E30" s="74"/>
      <c r="F30" s="71" t="s">
        <v>97</v>
      </c>
      <c r="G30" s="72"/>
    </row>
    <row r="31" spans="2:7">
      <c r="B31" s="8" t="s">
        <v>98</v>
      </c>
      <c r="C31" s="80" t="s">
        <v>99</v>
      </c>
      <c r="D31" s="58">
        <v>0</v>
      </c>
      <c r="E31" s="74" t="s">
        <v>100</v>
      </c>
      <c r="F31" s="82" t="s">
        <v>101</v>
      </c>
      <c r="G31" s="75">
        <v>10806951</v>
      </c>
    </row>
    <row r="32" spans="2:7" ht="16.5" thickBot="1">
      <c r="B32" s="8" t="s">
        <v>102</v>
      </c>
      <c r="C32" s="77" t="s">
        <v>103</v>
      </c>
      <c r="D32" s="84">
        <f>SUM(D20:D31)</f>
        <v>49858962</v>
      </c>
      <c r="E32" s="74" t="s">
        <v>104</v>
      </c>
      <c r="F32" s="82" t="s">
        <v>105</v>
      </c>
      <c r="G32" s="58">
        <v>16315714</v>
      </c>
    </row>
    <row r="33" spans="2:7">
      <c r="C33" s="69" t="s">
        <v>106</v>
      </c>
      <c r="D33" s="70"/>
      <c r="E33" s="74" t="s">
        <v>107</v>
      </c>
      <c r="F33" s="82" t="s">
        <v>108</v>
      </c>
      <c r="G33" s="75">
        <v>0</v>
      </c>
    </row>
    <row r="34" spans="2:7">
      <c r="B34" s="8" t="s">
        <v>109</v>
      </c>
      <c r="C34" s="73" t="s">
        <v>110</v>
      </c>
      <c r="D34" s="58">
        <v>0</v>
      </c>
      <c r="E34" s="74" t="s">
        <v>111</v>
      </c>
      <c r="F34" s="82" t="s">
        <v>112</v>
      </c>
      <c r="G34" s="58">
        <f>2937514+39076</f>
        <v>2976590</v>
      </c>
    </row>
    <row r="35" spans="2:7">
      <c r="B35" s="8" t="s">
        <v>113</v>
      </c>
      <c r="C35" s="73" t="s">
        <v>114</v>
      </c>
      <c r="D35" s="58">
        <v>0</v>
      </c>
      <c r="E35" s="68" t="s">
        <v>115</v>
      </c>
      <c r="F35" s="82" t="s">
        <v>116</v>
      </c>
      <c r="G35" s="58">
        <f>7394111-2350132</f>
        <v>5043979</v>
      </c>
    </row>
    <row r="36" spans="2:7">
      <c r="B36" s="8" t="s">
        <v>117</v>
      </c>
      <c r="C36" s="73" t="s">
        <v>118</v>
      </c>
      <c r="D36" s="58">
        <v>0</v>
      </c>
      <c r="E36" s="74" t="s">
        <v>119</v>
      </c>
      <c r="F36" s="82" t="s">
        <v>120</v>
      </c>
      <c r="G36" s="58">
        <v>0</v>
      </c>
    </row>
    <row r="37" spans="2:7">
      <c r="B37" s="8" t="s">
        <v>121</v>
      </c>
      <c r="C37" s="73" t="s">
        <v>122</v>
      </c>
      <c r="D37" s="58">
        <v>158312</v>
      </c>
      <c r="E37" s="85" t="s">
        <v>123</v>
      </c>
      <c r="F37" s="82" t="s">
        <v>124</v>
      </c>
      <c r="G37" s="58">
        <v>0</v>
      </c>
    </row>
    <row r="38" spans="2:7">
      <c r="B38" s="8" t="s">
        <v>125</v>
      </c>
      <c r="C38" s="73" t="s">
        <v>126</v>
      </c>
      <c r="D38" s="58">
        <v>54058</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2350132</v>
      </c>
    </row>
    <row r="42" spans="2:7">
      <c r="B42" s="8" t="s">
        <v>141</v>
      </c>
      <c r="C42" s="73" t="s">
        <v>142</v>
      </c>
      <c r="D42" s="58">
        <v>0</v>
      </c>
      <c r="E42" s="85" t="s">
        <v>143</v>
      </c>
      <c r="F42" s="82" t="s">
        <v>144</v>
      </c>
      <c r="G42" s="58">
        <v>7895</v>
      </c>
    </row>
    <row r="43" spans="2:7">
      <c r="B43" s="8" t="s">
        <v>145</v>
      </c>
      <c r="C43" s="73" t="s">
        <v>146</v>
      </c>
      <c r="D43" s="58">
        <v>0</v>
      </c>
      <c r="E43" s="74" t="s">
        <v>147</v>
      </c>
      <c r="F43" s="82" t="s">
        <v>148</v>
      </c>
      <c r="G43" s="58">
        <v>882308</v>
      </c>
    </row>
    <row r="44" spans="2:7">
      <c r="B44" s="8" t="s">
        <v>149</v>
      </c>
      <c r="C44" s="73" t="s">
        <v>150</v>
      </c>
      <c r="D44" s="58">
        <v>73667</v>
      </c>
      <c r="E44" s="74" t="s">
        <v>151</v>
      </c>
      <c r="F44" s="82" t="s">
        <v>152</v>
      </c>
      <c r="G44" s="58">
        <v>0</v>
      </c>
    </row>
    <row r="45" spans="2:7">
      <c r="B45" s="8" t="s">
        <v>153</v>
      </c>
      <c r="C45" s="73" t="s">
        <v>154</v>
      </c>
      <c r="D45" s="75">
        <v>0</v>
      </c>
      <c r="E45" s="74" t="s">
        <v>155</v>
      </c>
      <c r="F45" s="82" t="s">
        <v>156</v>
      </c>
      <c r="G45" s="58">
        <v>3190494</v>
      </c>
    </row>
    <row r="46" spans="2:7">
      <c r="B46" s="8" t="s">
        <v>157</v>
      </c>
      <c r="C46" s="73" t="s">
        <v>158</v>
      </c>
      <c r="D46" s="75">
        <v>0</v>
      </c>
      <c r="E46" s="74" t="s">
        <v>159</v>
      </c>
      <c r="F46" s="82" t="s">
        <v>160</v>
      </c>
      <c r="G46" s="58">
        <v>352781</v>
      </c>
    </row>
    <row r="47" spans="2:7">
      <c r="B47" s="8" t="s">
        <v>161</v>
      </c>
      <c r="C47" s="73" t="s">
        <v>162</v>
      </c>
      <c r="D47" s="75">
        <v>0</v>
      </c>
      <c r="E47" s="74" t="s">
        <v>163</v>
      </c>
      <c r="F47" s="82" t="s">
        <v>164</v>
      </c>
      <c r="G47" s="58">
        <f>287880+904876+9486+292800+3840+17520</f>
        <v>1516402</v>
      </c>
    </row>
    <row r="48" spans="2:7">
      <c r="B48" s="8" t="s">
        <v>165</v>
      </c>
      <c r="C48" s="73" t="s">
        <v>166</v>
      </c>
      <c r="D48" s="58">
        <v>1457006</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f>1051689-73667+871367</f>
        <v>1849389</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f>145440+314321+429400+597876+85880+838531+952807+635205-1456+171760-1449625</f>
        <v>2720139</v>
      </c>
    </row>
    <row r="55" spans="2:7" ht="16.5" thickBot="1">
      <c r="B55" s="8" t="s">
        <v>191</v>
      </c>
      <c r="C55" s="77" t="s">
        <v>192</v>
      </c>
      <c r="D55" s="84">
        <f>SUM(D34:D54)</f>
        <v>3592432</v>
      </c>
      <c r="E55" s="74" t="s">
        <v>193</v>
      </c>
      <c r="F55" s="82" t="s">
        <v>194</v>
      </c>
      <c r="G55" s="58">
        <f>-93972-39736</f>
        <v>-133708</v>
      </c>
    </row>
    <row r="56" spans="2:7" ht="16.5" thickBot="1">
      <c r="C56" s="69" t="s">
        <v>195</v>
      </c>
      <c r="D56" s="70"/>
      <c r="E56" s="74" t="s">
        <v>196</v>
      </c>
      <c r="F56" s="77" t="s">
        <v>197</v>
      </c>
      <c r="G56" s="84">
        <f>SUM(G31:G55)</f>
        <v>46029677</v>
      </c>
    </row>
    <row r="57" spans="2:7">
      <c r="B57" s="8" t="s">
        <v>198</v>
      </c>
      <c r="C57" s="73" t="s">
        <v>199</v>
      </c>
      <c r="D57" s="58">
        <v>3735305</v>
      </c>
      <c r="E57" s="74"/>
      <c r="F57" s="71" t="s">
        <v>200</v>
      </c>
      <c r="G57" s="72"/>
    </row>
    <row r="58" spans="2:7">
      <c r="B58" s="8" t="s">
        <v>201</v>
      </c>
      <c r="C58" s="73" t="s">
        <v>202</v>
      </c>
      <c r="D58" s="58">
        <v>0</v>
      </c>
      <c r="E58" s="74" t="s">
        <v>203</v>
      </c>
      <c r="F58" s="73" t="s">
        <v>204</v>
      </c>
      <c r="G58" s="58">
        <v>0</v>
      </c>
    </row>
    <row r="59" spans="2:7">
      <c r="B59" s="8" t="s">
        <v>205</v>
      </c>
      <c r="C59" s="73" t="s">
        <v>206</v>
      </c>
      <c r="D59" s="58">
        <v>3215362</v>
      </c>
      <c r="E59" s="74" t="s">
        <v>207</v>
      </c>
      <c r="F59" s="73" t="s">
        <v>208</v>
      </c>
      <c r="G59" s="58">
        <v>18800</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6950667</v>
      </c>
      <c r="E63" s="74" t="s">
        <v>223</v>
      </c>
      <c r="F63" s="86" t="s">
        <v>224</v>
      </c>
      <c r="G63" s="84">
        <f>SUM(G58:G62)</f>
        <v>18800</v>
      </c>
    </row>
    <row r="64" spans="2:7" ht="16.5" thickBot="1">
      <c r="B64" s="8" t="s">
        <v>225</v>
      </c>
      <c r="C64" s="88" t="s">
        <v>226</v>
      </c>
      <c r="D64" s="89">
        <f>D11+D18+D32+D55+D63</f>
        <v>63044283.817000002</v>
      </c>
      <c r="E64" s="74" t="s">
        <v>227</v>
      </c>
      <c r="F64" s="88" t="s">
        <v>228</v>
      </c>
      <c r="G64" s="89">
        <f>+G21+G29+G56+G63</f>
        <v>114691992</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6605298</v>
      </c>
      <c r="E70" s="92" t="s">
        <v>243</v>
      </c>
      <c r="F70" s="82" t="s">
        <v>244</v>
      </c>
      <c r="G70" s="58">
        <v>0</v>
      </c>
    </row>
    <row r="71" spans="2:7">
      <c r="B71" s="2" t="s">
        <v>245</v>
      </c>
      <c r="C71" s="80" t="s">
        <v>246</v>
      </c>
      <c r="D71" s="58">
        <v>-6605298</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0</v>
      </c>
    </row>
    <row r="82" spans="2:7">
      <c r="B82" s="2" t="s">
        <v>286</v>
      </c>
      <c r="C82" s="80" t="s">
        <v>43</v>
      </c>
      <c r="D82" s="58">
        <v>0</v>
      </c>
      <c r="E82" s="92" t="s">
        <v>287</v>
      </c>
      <c r="F82" s="82" t="s">
        <v>274</v>
      </c>
      <c r="G82" s="58">
        <v>0</v>
      </c>
    </row>
    <row r="83" spans="2:7">
      <c r="B83" s="2" t="s">
        <v>288</v>
      </c>
      <c r="C83" s="73" t="s">
        <v>289</v>
      </c>
      <c r="D83" s="75">
        <v>50238277</v>
      </c>
      <c r="E83" s="92" t="s">
        <v>290</v>
      </c>
      <c r="F83" s="82" t="s">
        <v>291</v>
      </c>
      <c r="G83" s="58">
        <v>0</v>
      </c>
    </row>
    <row r="84" spans="2:7">
      <c r="B84" s="2" t="s">
        <v>292</v>
      </c>
      <c r="C84" s="73" t="s">
        <v>293</v>
      </c>
      <c r="D84" s="58">
        <v>0</v>
      </c>
      <c r="E84" s="92" t="s">
        <v>294</v>
      </c>
      <c r="F84" s="82" t="s">
        <v>295</v>
      </c>
      <c r="G84" s="58">
        <v>1426450</v>
      </c>
    </row>
    <row r="85" spans="2:7">
      <c r="B85" s="2" t="s">
        <v>296</v>
      </c>
      <c r="C85" s="80" t="s">
        <v>297</v>
      </c>
      <c r="D85" s="58">
        <v>0</v>
      </c>
      <c r="E85" s="92" t="s">
        <v>298</v>
      </c>
      <c r="F85" s="82" t="s">
        <v>299</v>
      </c>
      <c r="G85" s="93">
        <v>-51147</v>
      </c>
    </row>
    <row r="86" spans="2:7" ht="16.5" thickBot="1">
      <c r="B86" s="2" t="s">
        <v>300</v>
      </c>
      <c r="C86" s="77" t="s">
        <v>301</v>
      </c>
      <c r="D86" s="84">
        <f>SUM(D79:D85)</f>
        <v>50238277</v>
      </c>
      <c r="E86" s="92" t="s">
        <v>302</v>
      </c>
      <c r="F86" s="77" t="s">
        <v>303</v>
      </c>
      <c r="G86" s="84">
        <f>SUM(G81:G85)</f>
        <v>1375303</v>
      </c>
    </row>
    <row r="87" spans="2:7">
      <c r="B87" s="2"/>
      <c r="C87" s="69" t="s">
        <v>304</v>
      </c>
      <c r="D87" s="70"/>
      <c r="E87" s="92"/>
      <c r="F87" s="71" t="s">
        <v>305</v>
      </c>
      <c r="G87" s="72"/>
    </row>
    <row r="88" spans="2:7">
      <c r="B88" s="2" t="s">
        <v>306</v>
      </c>
      <c r="C88" s="73" t="s">
        <v>307</v>
      </c>
      <c r="D88" s="94">
        <v>6078964</v>
      </c>
      <c r="E88" s="92" t="s">
        <v>308</v>
      </c>
      <c r="F88" s="82" t="s">
        <v>309</v>
      </c>
      <c r="G88" s="93">
        <v>0</v>
      </c>
    </row>
    <row r="89" spans="2:7">
      <c r="B89" s="2" t="s">
        <v>310</v>
      </c>
      <c r="C89" s="73" t="s">
        <v>311</v>
      </c>
      <c r="D89" s="94">
        <v>248458686</v>
      </c>
      <c r="E89" s="92" t="s">
        <v>312</v>
      </c>
      <c r="F89" s="82" t="s">
        <v>313</v>
      </c>
      <c r="G89" s="58">
        <v>0</v>
      </c>
    </row>
    <row r="90" spans="2:7">
      <c r="B90" s="2" t="s">
        <v>314</v>
      </c>
      <c r="C90" s="80" t="s">
        <v>315</v>
      </c>
      <c r="D90" s="94">
        <v>-81616796</v>
      </c>
      <c r="E90" s="92" t="s">
        <v>316</v>
      </c>
      <c r="F90" s="82" t="s">
        <v>317</v>
      </c>
      <c r="G90" s="58">
        <v>0</v>
      </c>
    </row>
    <row r="91" spans="2:7">
      <c r="B91" s="2" t="s">
        <v>318</v>
      </c>
      <c r="C91" s="73" t="s">
        <v>319</v>
      </c>
      <c r="D91" s="94">
        <v>47695567</v>
      </c>
      <c r="E91" s="92" t="s">
        <v>320</v>
      </c>
      <c r="F91" s="82" t="s">
        <v>321</v>
      </c>
      <c r="G91" s="93">
        <v>0</v>
      </c>
    </row>
    <row r="92" spans="2:7">
      <c r="B92" s="2" t="s">
        <v>322</v>
      </c>
      <c r="C92" s="80" t="s">
        <v>323</v>
      </c>
      <c r="D92" s="94">
        <v>-39110631</v>
      </c>
      <c r="E92" s="92" t="s">
        <v>324</v>
      </c>
      <c r="F92" s="82" t="s">
        <v>325</v>
      </c>
      <c r="G92" s="75">
        <v>0</v>
      </c>
    </row>
    <row r="93" spans="2:7">
      <c r="B93" s="2" t="s">
        <v>326</v>
      </c>
      <c r="C93" s="73" t="s">
        <v>327</v>
      </c>
      <c r="D93" s="94">
        <v>13323702</v>
      </c>
      <c r="E93" s="92" t="s">
        <v>328</v>
      </c>
      <c r="F93" s="82" t="s">
        <v>329</v>
      </c>
      <c r="G93" s="75">
        <v>0</v>
      </c>
    </row>
    <row r="94" spans="2:7">
      <c r="B94" s="2" t="s">
        <v>330</v>
      </c>
      <c r="C94" s="80" t="s">
        <v>331</v>
      </c>
      <c r="D94" s="94">
        <v>-11277312</v>
      </c>
      <c r="E94" s="92" t="s">
        <v>332</v>
      </c>
      <c r="F94" s="82" t="s">
        <v>333</v>
      </c>
      <c r="G94" s="93">
        <v>0</v>
      </c>
    </row>
    <row r="95" spans="2:7">
      <c r="B95" s="2" t="s">
        <v>334</v>
      </c>
      <c r="C95" s="73" t="s">
        <v>335</v>
      </c>
      <c r="D95" s="94">
        <v>7820691</v>
      </c>
      <c r="E95" s="92" t="s">
        <v>336</v>
      </c>
      <c r="F95" s="82" t="s">
        <v>337</v>
      </c>
      <c r="G95" s="93">
        <f>5379520+51147</f>
        <v>5430667</v>
      </c>
    </row>
    <row r="96" spans="2:7" ht="16.5" thickBot="1">
      <c r="B96" s="2" t="s">
        <v>338</v>
      </c>
      <c r="C96" s="80" t="s">
        <v>339</v>
      </c>
      <c r="D96" s="94">
        <v>-7820691</v>
      </c>
      <c r="E96" s="92" t="s">
        <v>340</v>
      </c>
      <c r="F96" s="86" t="s">
        <v>341</v>
      </c>
      <c r="G96" s="84">
        <f>SUM(G88:G95)</f>
        <v>5430667</v>
      </c>
    </row>
    <row r="97" spans="2:7">
      <c r="B97" s="2" t="s">
        <v>342</v>
      </c>
      <c r="C97" s="73" t="s">
        <v>343</v>
      </c>
      <c r="D97" s="94">
        <v>15830249</v>
      </c>
      <c r="E97" s="92"/>
      <c r="F97" s="71" t="s">
        <v>344</v>
      </c>
      <c r="G97" s="72"/>
    </row>
    <row r="98" spans="2:7">
      <c r="B98" s="2" t="s">
        <v>345</v>
      </c>
      <c r="C98" s="80" t="s">
        <v>346</v>
      </c>
      <c r="D98" s="94">
        <v>-15301338</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184081091</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6805970</v>
      </c>
    </row>
    <row r="106" spans="2:7" ht="16.5" thickBot="1">
      <c r="B106" s="2" t="s">
        <v>375</v>
      </c>
      <c r="C106" s="73" t="s">
        <v>376</v>
      </c>
      <c r="D106" s="75">
        <v>8487427</v>
      </c>
      <c r="E106" s="92"/>
      <c r="F106" s="91"/>
      <c r="G106" s="91"/>
    </row>
    <row r="107" spans="2:7" ht="16.5" thickBot="1">
      <c r="B107" s="2" t="s">
        <v>377</v>
      </c>
      <c r="C107" s="80" t="s">
        <v>378</v>
      </c>
      <c r="D107" s="75">
        <v>-5551122</v>
      </c>
      <c r="E107" s="92" t="s">
        <v>379</v>
      </c>
      <c r="F107" s="96" t="s">
        <v>380</v>
      </c>
      <c r="G107" s="97">
        <f>+G64+G105</f>
        <v>121497962</v>
      </c>
    </row>
    <row r="108" spans="2:7" ht="16.5" thickBot="1">
      <c r="B108" s="2" t="s">
        <v>381</v>
      </c>
      <c r="C108" s="86" t="s">
        <v>382</v>
      </c>
      <c r="D108" s="87">
        <f>SUM(D104:D107)</f>
        <v>2936305</v>
      </c>
      <c r="E108" s="92"/>
      <c r="F108" s="91"/>
      <c r="G108" s="91"/>
    </row>
    <row r="109" spans="2:7" ht="16.5" thickBot="1">
      <c r="B109" s="2" t="s">
        <v>383</v>
      </c>
      <c r="C109" s="88" t="s">
        <v>384</v>
      </c>
      <c r="D109" s="89">
        <f>+D72+D77+D86+D102+D108</f>
        <v>237255673</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300299956.81700003</v>
      </c>
      <c r="E111" s="92" t="s">
        <v>389</v>
      </c>
      <c r="F111" s="82" t="s">
        <v>390</v>
      </c>
      <c r="G111" s="101">
        <v>13052252</v>
      </c>
    </row>
    <row r="112" spans="2:7">
      <c r="B112" s="2"/>
      <c r="C112" s="91"/>
      <c r="D112" s="91"/>
      <c r="E112" s="92" t="s">
        <v>391</v>
      </c>
      <c r="F112" s="82" t="s">
        <v>392</v>
      </c>
      <c r="G112" s="101">
        <v>0</v>
      </c>
    </row>
    <row r="113" spans="2:7" ht="16.5" thickBot="1">
      <c r="C113" s="102"/>
      <c r="D113" s="103"/>
      <c r="E113" s="92" t="s">
        <v>393</v>
      </c>
      <c r="F113" s="104" t="s">
        <v>394</v>
      </c>
      <c r="G113" s="105">
        <f>SUM(G111:G112)</f>
        <v>13052252</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130473711</v>
      </c>
    </row>
    <row r="120" spans="2:7" ht="16.5" thickBot="1">
      <c r="C120" s="290" t="str">
        <f>IF(D114-D116=0,"Cuentas de Orden Coiniciden","Cuentas de Orden No Coinciden")</f>
        <v>Cuentas de Orden Coiniciden</v>
      </c>
      <c r="D120" s="291"/>
      <c r="E120" s="110" t="s">
        <v>410</v>
      </c>
      <c r="F120" s="104" t="s">
        <v>411</v>
      </c>
      <c r="G120" s="105">
        <f>+IF([28]E.C.P!E70-SUM(G115:G119)=0,[28]E.C.P!E70,"Error")</f>
        <v>130473711</v>
      </c>
    </row>
    <row r="121" spans="2:7" ht="16.5" thickBot="1">
      <c r="C121" s="292"/>
      <c r="D121" s="293"/>
      <c r="E121" s="110"/>
      <c r="F121" s="99" t="s">
        <v>412</v>
      </c>
      <c r="G121" s="100"/>
    </row>
    <row r="122" spans="2:7" ht="12.75" customHeight="1">
      <c r="C122" s="112"/>
      <c r="D122" s="113"/>
      <c r="E122" s="110" t="s">
        <v>413</v>
      </c>
      <c r="F122" s="82" t="s">
        <v>414</v>
      </c>
      <c r="G122" s="94">
        <v>25515263</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+[28]E.C.P!F70</f>
        <v>25515263</v>
      </c>
    </row>
    <row r="128" spans="2:7" ht="16.5" customHeight="1">
      <c r="C128" s="102"/>
      <c r="D128" s="103"/>
      <c r="E128" s="110"/>
      <c r="F128" s="117" t="s">
        <v>425</v>
      </c>
      <c r="G128" s="107"/>
    </row>
    <row r="129" spans="3:7" ht="12.75" customHeight="1">
      <c r="C129" s="289"/>
      <c r="D129" s="289"/>
      <c r="E129" s="110" t="s">
        <v>426</v>
      </c>
      <c r="F129" s="82" t="s">
        <v>427</v>
      </c>
      <c r="G129" s="58">
        <v>-1275358</v>
      </c>
    </row>
    <row r="130" spans="3:7" ht="12.75" customHeight="1">
      <c r="C130" s="289"/>
      <c r="D130" s="289"/>
      <c r="E130" s="110" t="s">
        <v>428</v>
      </c>
      <c r="F130" s="82" t="s">
        <v>429</v>
      </c>
      <c r="G130" s="94">
        <v>11036126.899999976</v>
      </c>
    </row>
    <row r="131" spans="3:7" ht="17.25" customHeight="1" thickBot="1">
      <c r="C131" s="102"/>
      <c r="D131" s="103"/>
      <c r="E131" s="110" t="s">
        <v>430</v>
      </c>
      <c r="F131" s="116" t="s">
        <v>431</v>
      </c>
      <c r="G131" s="105">
        <f>SUM(G129:G130)</f>
        <v>9760768.8999999762</v>
      </c>
    </row>
    <row r="132" spans="3:7" ht="15" customHeight="1" thickBot="1">
      <c r="C132" s="102"/>
      <c r="D132" s="103"/>
      <c r="E132" s="110" t="s">
        <v>432</v>
      </c>
      <c r="F132" s="88" t="s">
        <v>433</v>
      </c>
      <c r="G132" s="118">
        <f>+G113+G120+G127+G131</f>
        <v>178801994.89999998</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300299956.89999998</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0:D121"/>
    <mergeCell ref="C129:D130"/>
    <mergeCell ref="C133:D134"/>
    <mergeCell ref="C1:E1"/>
    <mergeCell ref="C2:E2"/>
    <mergeCell ref="C3:E3"/>
    <mergeCell ref="C4:D4"/>
  </mergeCells>
  <conditionalFormatting sqref="D8:D11 D13:D18 D34:D55 D57:D63 D68:D72 D74:D77 D79:D86 D88:D102 D104:D108 G8:G21 G23 D20:D32 G31:G134 G29">
    <cfRule type="cellIs" dxfId="57" priority="3" stopIfTrue="1" operator="between">
      <formula>-0.1</formula>
      <formula>-50</formula>
    </cfRule>
    <cfRule type="cellIs" dxfId="56" priority="4" stopIfTrue="1" operator="between">
      <formula>0.1</formula>
      <formula>50</formula>
    </cfRule>
  </conditionalFormatting>
  <conditionalFormatting sqref="G24:G28">
    <cfRule type="cellIs" dxfId="55" priority="1" stopIfTrue="1" operator="between">
      <formula>-0.1</formula>
      <formula>-50</formula>
    </cfRule>
    <cfRule type="cellIs" dxfId="54"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G17:G22 D29 G34:G35 G47:G55 D50 G95 G24:G27"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pane ySplit="4" topLeftCell="A5" activePane="bottomLeft" state="frozenSplit"/>
      <selection activeCell="E4" sqref="E4"/>
      <selection pane="bottomLeft" activeCell="F4" sqref="F4"/>
    </sheetView>
  </sheetViews>
  <sheetFormatPr baseColWidth="10" defaultColWidth="0" defaultRowHeight="15.75" zeroHeight="1"/>
  <cols>
    <col min="1" max="1" width="4.7109375" style="7" customWidth="1"/>
    <col min="2" max="2" width="12" style="8" hidden="1" customWidth="1"/>
    <col min="3" max="3" width="48.42578125" style="11" customWidth="1"/>
    <col min="4" max="4" width="25" style="9" customWidth="1"/>
    <col min="5" max="5" width="3.85546875" style="12" customWidth="1"/>
    <col min="6" max="6" width="43.7109375" style="9" customWidth="1"/>
    <col min="7" max="7" width="25.140625" style="9" customWidth="1"/>
    <col min="8" max="8" width="2.7109375" style="9" customWidth="1"/>
    <col min="9" max="9" width="9.28515625" style="9" hidden="1" customWidth="1"/>
    <col min="10" max="10" width="9.7109375" style="9" customWidth="1"/>
    <col min="11" max="13" width="0.7109375" style="9" hidden="1" customWidth="1"/>
    <col min="14" max="16384" width="0" style="9" hidden="1"/>
  </cols>
  <sheetData>
    <row r="1" spans="1:7" s="3" customFormat="1" ht="15" customHeight="1">
      <c r="A1" s="1"/>
      <c r="B1" s="2" t="s">
        <v>0</v>
      </c>
      <c r="C1" s="294" t="s">
        <v>1</v>
      </c>
      <c r="D1" s="294"/>
      <c r="E1" s="294"/>
      <c r="F1" s="55" t="str">
        <f>[29]Presentacion!C3</f>
        <v>CAMY</v>
      </c>
      <c r="G1" s="56"/>
    </row>
    <row r="2" spans="1:7" s="3" customFormat="1" ht="15" customHeight="1">
      <c r="A2" s="1"/>
      <c r="B2" s="2"/>
      <c r="C2" s="294" t="s">
        <v>2</v>
      </c>
      <c r="D2" s="294"/>
      <c r="E2" s="294"/>
      <c r="F2" s="55" t="str">
        <f>[29]Presentacion!C4</f>
        <v>Rio Negro</v>
      </c>
      <c r="G2" s="56"/>
    </row>
    <row r="3" spans="1:7" s="3" customFormat="1" ht="15" customHeight="1">
      <c r="A3" s="1"/>
      <c r="B3" s="2"/>
      <c r="C3" s="294" t="s">
        <v>3</v>
      </c>
      <c r="D3" s="294"/>
      <c r="E3" s="294"/>
      <c r="F3" s="57">
        <f>[29]Presentacion!C7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2" t="s">
        <v>8</v>
      </c>
      <c r="G6" s="67">
        <f>+D6</f>
        <v>2021</v>
      </c>
    </row>
    <row r="7" spans="1:7">
      <c r="C7" s="69" t="s">
        <v>9</v>
      </c>
      <c r="D7" s="70"/>
      <c r="E7" s="68"/>
      <c r="F7" s="71" t="s">
        <v>10</v>
      </c>
      <c r="G7" s="72"/>
    </row>
    <row r="8" spans="1:7">
      <c r="B8" s="8" t="s">
        <v>11</v>
      </c>
      <c r="C8" s="73" t="s">
        <v>12</v>
      </c>
      <c r="D8" s="58">
        <v>85000</v>
      </c>
      <c r="E8" s="74" t="s">
        <v>13</v>
      </c>
      <c r="F8" s="73" t="s">
        <v>14</v>
      </c>
      <c r="G8" s="75">
        <v>5717605</v>
      </c>
    </row>
    <row r="9" spans="1:7">
      <c r="B9" s="8" t="s">
        <v>15</v>
      </c>
      <c r="C9" s="73" t="s">
        <v>16</v>
      </c>
      <c r="D9" s="58">
        <v>0</v>
      </c>
      <c r="E9" s="74" t="s">
        <v>17</v>
      </c>
      <c r="F9" s="73" t="s">
        <v>18</v>
      </c>
      <c r="G9" s="75">
        <v>24407526</v>
      </c>
    </row>
    <row r="10" spans="1:7">
      <c r="B10" s="8" t="s">
        <v>19</v>
      </c>
      <c r="C10" s="73" t="s">
        <v>20</v>
      </c>
      <c r="D10" s="76">
        <v>1613561</v>
      </c>
      <c r="E10" s="74" t="s">
        <v>21</v>
      </c>
      <c r="F10" s="73" t="s">
        <v>22</v>
      </c>
      <c r="G10" s="58">
        <v>0</v>
      </c>
    </row>
    <row r="11" spans="1:7" ht="16.5" thickBot="1">
      <c r="B11" s="8" t="s">
        <v>23</v>
      </c>
      <c r="C11" s="77" t="s">
        <v>24</v>
      </c>
      <c r="D11" s="78">
        <f>SUM(D8:D10)</f>
        <v>1698561</v>
      </c>
      <c r="E11" s="74" t="s">
        <v>25</v>
      </c>
      <c r="F11" s="73" t="s">
        <v>26</v>
      </c>
      <c r="G11" s="75">
        <v>0</v>
      </c>
    </row>
    <row r="12" spans="1:7">
      <c r="C12" s="69" t="s">
        <v>27</v>
      </c>
      <c r="D12" s="70"/>
      <c r="E12" s="74" t="s">
        <v>28</v>
      </c>
      <c r="F12" s="73" t="s">
        <v>29</v>
      </c>
      <c r="G12" s="58">
        <v>0</v>
      </c>
    </row>
    <row r="13" spans="1:7">
      <c r="B13" s="8" t="s">
        <v>30</v>
      </c>
      <c r="C13" s="73" t="s">
        <v>31</v>
      </c>
      <c r="D13" s="79">
        <v>0</v>
      </c>
      <c r="E13" s="74" t="s">
        <v>32</v>
      </c>
      <c r="F13" s="73" t="s">
        <v>33</v>
      </c>
      <c r="G13" s="75">
        <v>0</v>
      </c>
    </row>
    <row r="14" spans="1:7">
      <c r="B14" s="8" t="s">
        <v>34</v>
      </c>
      <c r="C14" s="80" t="s">
        <v>35</v>
      </c>
      <c r="D14" s="58">
        <v>0</v>
      </c>
      <c r="E14" s="74" t="s">
        <v>36</v>
      </c>
      <c r="F14" s="73" t="s">
        <v>37</v>
      </c>
      <c r="G14" s="58">
        <v>0</v>
      </c>
    </row>
    <row r="15" spans="1:7">
      <c r="B15" s="8" t="s">
        <v>38</v>
      </c>
      <c r="C15" s="73" t="s">
        <v>39</v>
      </c>
      <c r="D15" s="58">
        <v>0</v>
      </c>
      <c r="E15" s="74" t="s">
        <v>40</v>
      </c>
      <c r="F15" s="73" t="s">
        <v>41</v>
      </c>
      <c r="G15" s="58">
        <v>0</v>
      </c>
    </row>
    <row r="16" spans="1:7">
      <c r="B16" s="8" t="s">
        <v>42</v>
      </c>
      <c r="C16" s="80" t="s">
        <v>43</v>
      </c>
      <c r="D16" s="58">
        <v>0</v>
      </c>
      <c r="E16" s="74" t="s">
        <v>44</v>
      </c>
      <c r="F16" s="73" t="s">
        <v>45</v>
      </c>
      <c r="G16" s="58">
        <v>0</v>
      </c>
    </row>
    <row r="17" spans="2:7">
      <c r="B17" s="8" t="s">
        <v>46</v>
      </c>
      <c r="C17" s="80" t="s">
        <v>47</v>
      </c>
      <c r="D17" s="58">
        <v>0</v>
      </c>
      <c r="E17" s="74" t="s">
        <v>48</v>
      </c>
      <c r="F17" s="73" t="s">
        <v>49</v>
      </c>
      <c r="G17" s="58">
        <f>3107119+3</f>
        <v>3107122</v>
      </c>
    </row>
    <row r="18" spans="2:7" ht="16.5" thickBot="1">
      <c r="B18" s="8" t="s">
        <v>50</v>
      </c>
      <c r="C18" s="77" t="s">
        <v>51</v>
      </c>
      <c r="D18" s="78">
        <f>SUM(D13:D17)</f>
        <v>0</v>
      </c>
      <c r="E18" s="74" t="s">
        <v>52</v>
      </c>
      <c r="F18" s="73" t="s">
        <v>53</v>
      </c>
      <c r="G18" s="58">
        <v>0</v>
      </c>
    </row>
    <row r="19" spans="2:7">
      <c r="C19" s="69" t="s">
        <v>54</v>
      </c>
      <c r="D19" s="70"/>
      <c r="E19" s="68" t="s">
        <v>55</v>
      </c>
      <c r="F19" s="73" t="s">
        <v>56</v>
      </c>
      <c r="G19" s="58">
        <v>2490766</v>
      </c>
    </row>
    <row r="20" spans="2:7">
      <c r="B20" s="8" t="s">
        <v>57</v>
      </c>
      <c r="C20" s="73" t="s">
        <v>58</v>
      </c>
      <c r="D20" s="58">
        <v>1499130</v>
      </c>
      <c r="E20" s="74" t="s">
        <v>59</v>
      </c>
      <c r="F20" s="73" t="s">
        <v>60</v>
      </c>
      <c r="G20" s="58">
        <v>0</v>
      </c>
    </row>
    <row r="21" spans="2:7" ht="16.5" thickBot="1">
      <c r="B21" s="8" t="s">
        <v>61</v>
      </c>
      <c r="C21" s="73" t="s">
        <v>62</v>
      </c>
      <c r="D21" s="75">
        <v>2065926</v>
      </c>
      <c r="E21" s="74" t="s">
        <v>63</v>
      </c>
      <c r="F21" s="77" t="s">
        <v>64</v>
      </c>
      <c r="G21" s="81">
        <f>SUM(G8:G20)</f>
        <v>35723019</v>
      </c>
    </row>
    <row r="22" spans="2:7">
      <c r="B22" s="8" t="s">
        <v>65</v>
      </c>
      <c r="C22" s="73" t="s">
        <v>66</v>
      </c>
      <c r="D22" s="58">
        <v>0</v>
      </c>
      <c r="E22" s="74"/>
      <c r="F22" s="71" t="s">
        <v>67</v>
      </c>
      <c r="G22" s="72"/>
    </row>
    <row r="23" spans="2:7">
      <c r="B23" s="8" t="s">
        <v>68</v>
      </c>
      <c r="C23" s="73" t="s">
        <v>69</v>
      </c>
      <c r="D23" s="58">
        <v>0</v>
      </c>
      <c r="E23" s="74" t="s">
        <v>70</v>
      </c>
      <c r="F23" s="82" t="s">
        <v>71</v>
      </c>
      <c r="G23" s="75">
        <v>17705731</v>
      </c>
    </row>
    <row r="24" spans="2:7">
      <c r="B24" s="8" t="s">
        <v>72</v>
      </c>
      <c r="C24" s="73" t="s">
        <v>73</v>
      </c>
      <c r="D24" s="58">
        <v>0</v>
      </c>
      <c r="E24" s="74" t="s">
        <v>74</v>
      </c>
      <c r="F24" s="83" t="s">
        <v>60</v>
      </c>
      <c r="G24" s="58">
        <v>-570624</v>
      </c>
    </row>
    <row r="25" spans="2:7">
      <c r="B25" s="8" t="s">
        <v>75</v>
      </c>
      <c r="C25" s="73" t="s">
        <v>76</v>
      </c>
      <c r="D25" s="58">
        <f>2474582+51007858+2779274+1790859</f>
        <v>58052573</v>
      </c>
      <c r="E25" s="74" t="s">
        <v>77</v>
      </c>
      <c r="F25" s="82" t="s">
        <v>78</v>
      </c>
      <c r="G25" s="58">
        <v>0</v>
      </c>
    </row>
    <row r="26" spans="2:7">
      <c r="B26" s="8" t="s">
        <v>79</v>
      </c>
      <c r="C26" s="73" t="s">
        <v>80</v>
      </c>
      <c r="D26" s="75">
        <v>892002</v>
      </c>
      <c r="E26" s="74" t="s">
        <v>81</v>
      </c>
      <c r="F26" s="83" t="s">
        <v>82</v>
      </c>
      <c r="G26" s="58">
        <v>0</v>
      </c>
    </row>
    <row r="27" spans="2:7">
      <c r="B27" s="8" t="s">
        <v>83</v>
      </c>
      <c r="C27" s="73" t="s">
        <v>84</v>
      </c>
      <c r="D27" s="75">
        <v>924806</v>
      </c>
      <c r="E27" s="74" t="s">
        <v>85</v>
      </c>
      <c r="F27" s="82" t="s">
        <v>86</v>
      </c>
      <c r="G27" s="58">
        <v>0</v>
      </c>
    </row>
    <row r="28" spans="2:7">
      <c r="B28" s="8" t="s">
        <v>87</v>
      </c>
      <c r="C28" s="73" t="s">
        <v>88</v>
      </c>
      <c r="D28" s="75">
        <v>0</v>
      </c>
      <c r="E28" s="74" t="s">
        <v>89</v>
      </c>
      <c r="F28" s="82" t="s">
        <v>90</v>
      </c>
      <c r="G28" s="58">
        <v>0</v>
      </c>
    </row>
    <row r="29" spans="2:7" ht="16.5" thickBot="1">
      <c r="B29" s="8" t="s">
        <v>91</v>
      </c>
      <c r="C29" s="73" t="s">
        <v>92</v>
      </c>
      <c r="D29" s="58">
        <v>0</v>
      </c>
      <c r="E29" s="74" t="s">
        <v>93</v>
      </c>
      <c r="F29" s="77" t="s">
        <v>94</v>
      </c>
      <c r="G29" s="78">
        <f>SUM(G23:G28)</f>
        <v>17135107</v>
      </c>
    </row>
    <row r="30" spans="2:7">
      <c r="B30" s="8" t="s">
        <v>95</v>
      </c>
      <c r="C30" s="73" t="s">
        <v>96</v>
      </c>
      <c r="D30" s="58">
        <v>0</v>
      </c>
      <c r="E30" s="74"/>
      <c r="F30" s="71" t="s">
        <v>97</v>
      </c>
      <c r="G30" s="72"/>
    </row>
    <row r="31" spans="2:7">
      <c r="B31" s="8" t="s">
        <v>98</v>
      </c>
      <c r="C31" s="80" t="s">
        <v>99</v>
      </c>
      <c r="D31" s="58">
        <v>-156030</v>
      </c>
      <c r="E31" s="74" t="s">
        <v>100</v>
      </c>
      <c r="F31" s="82" t="s">
        <v>101</v>
      </c>
      <c r="G31" s="75">
        <v>6887089</v>
      </c>
    </row>
    <row r="32" spans="2:7" ht="16.5" thickBot="1">
      <c r="B32" s="8" t="s">
        <v>102</v>
      </c>
      <c r="C32" s="77" t="s">
        <v>103</v>
      </c>
      <c r="D32" s="84">
        <f>SUM(D20:D31)</f>
        <v>63278407</v>
      </c>
      <c r="E32" s="74" t="s">
        <v>104</v>
      </c>
      <c r="F32" s="82" t="s">
        <v>105</v>
      </c>
      <c r="G32" s="58">
        <f>4334075+6148611+4041186</f>
        <v>14523872</v>
      </c>
    </row>
    <row r="33" spans="2:7">
      <c r="C33" s="69" t="s">
        <v>106</v>
      </c>
      <c r="D33" s="70"/>
      <c r="E33" s="74" t="s">
        <v>107</v>
      </c>
      <c r="F33" s="82" t="s">
        <v>108</v>
      </c>
      <c r="G33" s="75">
        <f>+'[29]Detalle Pasivo'!E134</f>
        <v>0</v>
      </c>
    </row>
    <row r="34" spans="2:7">
      <c r="B34" s="8" t="s">
        <v>109</v>
      </c>
      <c r="C34" s="73" t="s">
        <v>110</v>
      </c>
      <c r="D34" s="58">
        <v>3291740</v>
      </c>
      <c r="E34" s="74" t="s">
        <v>111</v>
      </c>
      <c r="F34" s="82" t="s">
        <v>112</v>
      </c>
      <c r="G34" s="58">
        <v>0</v>
      </c>
    </row>
    <row r="35" spans="2:7">
      <c r="B35" s="8" t="s">
        <v>113</v>
      </c>
      <c r="C35" s="73" t="s">
        <v>114</v>
      </c>
      <c r="D35" s="58">
        <v>0</v>
      </c>
      <c r="E35" s="68" t="s">
        <v>115</v>
      </c>
      <c r="F35" s="82" t="s">
        <v>116</v>
      </c>
      <c r="G35" s="58">
        <f>5085075+160414+154084+110957</f>
        <v>5510530</v>
      </c>
    </row>
    <row r="36" spans="2:7">
      <c r="B36" s="8" t="s">
        <v>117</v>
      </c>
      <c r="C36" s="73" t="s">
        <v>118</v>
      </c>
      <c r="D36" s="58">
        <v>0</v>
      </c>
      <c r="E36" s="74" t="s">
        <v>119</v>
      </c>
      <c r="F36" s="82" t="s">
        <v>120</v>
      </c>
      <c r="G36" s="58">
        <v>1359251</v>
      </c>
    </row>
    <row r="37" spans="2:7">
      <c r="B37" s="8" t="s">
        <v>121</v>
      </c>
      <c r="C37" s="73" t="s">
        <v>122</v>
      </c>
      <c r="D37" s="58">
        <f>1199598+77754</f>
        <v>1277352</v>
      </c>
      <c r="E37" s="85" t="s">
        <v>123</v>
      </c>
      <c r="F37" s="82" t="s">
        <v>124</v>
      </c>
      <c r="G37" s="58">
        <v>0</v>
      </c>
    </row>
    <row r="38" spans="2:7">
      <c r="B38" s="8" t="s">
        <v>125</v>
      </c>
      <c r="C38" s="73" t="s">
        <v>126</v>
      </c>
      <c r="D38" s="58">
        <v>1052750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0</v>
      </c>
    </row>
    <row r="42" spans="2:7">
      <c r="B42" s="8" t="s">
        <v>141</v>
      </c>
      <c r="C42" s="73" t="s">
        <v>142</v>
      </c>
      <c r="D42" s="58">
        <f>2712933+279388</f>
        <v>2992321</v>
      </c>
      <c r="E42" s="85" t="s">
        <v>143</v>
      </c>
      <c r="F42" s="82" t="s">
        <v>144</v>
      </c>
      <c r="G42" s="58">
        <v>0</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0</v>
      </c>
    </row>
    <row r="46" spans="2:7">
      <c r="B46" s="8" t="s">
        <v>157</v>
      </c>
      <c r="C46" s="73" t="s">
        <v>158</v>
      </c>
      <c r="D46" s="75">
        <v>0</v>
      </c>
      <c r="E46" s="74" t="s">
        <v>159</v>
      </c>
      <c r="F46" s="82" t="s">
        <v>160</v>
      </c>
      <c r="G46" s="58">
        <f>110955+1</f>
        <v>110956</v>
      </c>
    </row>
    <row r="47" spans="2:7">
      <c r="B47" s="8" t="s">
        <v>161</v>
      </c>
      <c r="C47" s="73" t="s">
        <v>162</v>
      </c>
      <c r="D47" s="75">
        <v>0</v>
      </c>
      <c r="E47" s="74" t="s">
        <v>163</v>
      </c>
      <c r="F47" s="82" t="s">
        <v>164</v>
      </c>
      <c r="G47" s="58">
        <v>3000000</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f>13294+492961+4+0</f>
        <v>506259</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2314354</v>
      </c>
    </row>
    <row r="55" spans="2:7" ht="16.5" thickBot="1">
      <c r="B55" s="8" t="s">
        <v>191</v>
      </c>
      <c r="C55" s="77" t="s">
        <v>192</v>
      </c>
      <c r="D55" s="84">
        <f>SUM(D34:D54)</f>
        <v>9120422</v>
      </c>
      <c r="E55" s="74" t="s">
        <v>193</v>
      </c>
      <c r="F55" s="82" t="s">
        <v>194</v>
      </c>
      <c r="G55" s="58">
        <v>-578588</v>
      </c>
    </row>
    <row r="56" spans="2:7" ht="16.5" thickBot="1">
      <c r="C56" s="69" t="s">
        <v>195</v>
      </c>
      <c r="D56" s="70"/>
      <c r="E56" s="74" t="s">
        <v>196</v>
      </c>
      <c r="F56" s="77" t="s">
        <v>197</v>
      </c>
      <c r="G56" s="84">
        <f>SUM(G31:G55)</f>
        <v>33127464</v>
      </c>
    </row>
    <row r="57" spans="2:7">
      <c r="B57" s="8" t="s">
        <v>198</v>
      </c>
      <c r="C57" s="73" t="s">
        <v>199</v>
      </c>
      <c r="D57" s="58">
        <v>5930262</v>
      </c>
      <c r="E57" s="74"/>
      <c r="F57" s="71" t="s">
        <v>200</v>
      </c>
      <c r="G57" s="72"/>
    </row>
    <row r="58" spans="2:7">
      <c r="B58" s="8" t="s">
        <v>201</v>
      </c>
      <c r="C58" s="73" t="s">
        <v>202</v>
      </c>
      <c r="D58" s="58">
        <v>0</v>
      </c>
      <c r="E58" s="74" t="s">
        <v>203</v>
      </c>
      <c r="F58" s="73" t="s">
        <v>204</v>
      </c>
      <c r="G58" s="58">
        <v>0</v>
      </c>
    </row>
    <row r="59" spans="2:7">
      <c r="B59" s="8" t="s">
        <v>205</v>
      </c>
      <c r="C59" s="73" t="s">
        <v>206</v>
      </c>
      <c r="D59" s="58">
        <v>6046575</v>
      </c>
      <c r="E59" s="74" t="s">
        <v>207</v>
      </c>
      <c r="F59" s="73" t="s">
        <v>208</v>
      </c>
      <c r="G59" s="58">
        <v>0</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11976837</v>
      </c>
      <c r="E63" s="74" t="s">
        <v>223</v>
      </c>
      <c r="F63" s="86" t="s">
        <v>224</v>
      </c>
      <c r="G63" s="84">
        <f>SUM(G58:G62)</f>
        <v>0</v>
      </c>
    </row>
    <row r="64" spans="2:7" ht="16.5" thickBot="1">
      <c r="B64" s="8" t="s">
        <v>225</v>
      </c>
      <c r="C64" s="88" t="s">
        <v>226</v>
      </c>
      <c r="D64" s="89">
        <f>D11+D18+D32+D55+D63</f>
        <v>86074227</v>
      </c>
      <c r="E64" s="74" t="s">
        <v>227</v>
      </c>
      <c r="F64" s="88" t="s">
        <v>228</v>
      </c>
      <c r="G64" s="89">
        <f>+G21+G29+G56+G63</f>
        <v>85985590</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4116015</v>
      </c>
    </row>
    <row r="82" spans="2:7">
      <c r="B82" s="2" t="s">
        <v>286</v>
      </c>
      <c r="C82" s="80" t="s">
        <v>43</v>
      </c>
      <c r="D82" s="58">
        <v>0</v>
      </c>
      <c r="E82" s="92" t="s">
        <v>287</v>
      </c>
      <c r="F82" s="82" t="s">
        <v>274</v>
      </c>
      <c r="G82" s="58">
        <v>-19840</v>
      </c>
    </row>
    <row r="83" spans="2:7">
      <c r="B83" s="2" t="s">
        <v>288</v>
      </c>
      <c r="C83" s="73" t="s">
        <v>289</v>
      </c>
      <c r="D83" s="75">
        <v>45401679</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45401679</v>
      </c>
      <c r="E86" s="92" t="s">
        <v>302</v>
      </c>
      <c r="F86" s="77" t="s">
        <v>303</v>
      </c>
      <c r="G86" s="84">
        <f>SUM(G81:G85)</f>
        <v>4096175</v>
      </c>
    </row>
    <row r="87" spans="2:7">
      <c r="B87" s="2"/>
      <c r="C87" s="69" t="s">
        <v>304</v>
      </c>
      <c r="D87" s="70"/>
      <c r="E87" s="92"/>
      <c r="F87" s="71" t="s">
        <v>305</v>
      </c>
      <c r="G87" s="72"/>
    </row>
    <row r="88" spans="2:7">
      <c r="B88" s="2" t="s">
        <v>306</v>
      </c>
      <c r="C88" s="73" t="s">
        <v>307</v>
      </c>
      <c r="D88" s="94">
        <v>15099264</v>
      </c>
      <c r="E88" s="92" t="s">
        <v>308</v>
      </c>
      <c r="F88" s="82" t="s">
        <v>309</v>
      </c>
      <c r="G88" s="93">
        <v>0</v>
      </c>
    </row>
    <row r="89" spans="2:7">
      <c r="B89" s="2" t="s">
        <v>310</v>
      </c>
      <c r="C89" s="73" t="s">
        <v>311</v>
      </c>
      <c r="D89" s="94">
        <v>172091486</v>
      </c>
      <c r="E89" s="92" t="s">
        <v>312</v>
      </c>
      <c r="F89" s="82" t="s">
        <v>313</v>
      </c>
      <c r="G89" s="58">
        <v>0</v>
      </c>
    </row>
    <row r="90" spans="2:7">
      <c r="B90" s="2" t="s">
        <v>314</v>
      </c>
      <c r="C90" s="80" t="s">
        <v>315</v>
      </c>
      <c r="D90" s="94">
        <v>-61137318</v>
      </c>
      <c r="E90" s="92" t="s">
        <v>316</v>
      </c>
      <c r="F90" s="82" t="s">
        <v>317</v>
      </c>
      <c r="G90" s="58">
        <v>0</v>
      </c>
    </row>
    <row r="91" spans="2:7">
      <c r="B91" s="2" t="s">
        <v>318</v>
      </c>
      <c r="C91" s="73" t="s">
        <v>319</v>
      </c>
      <c r="D91" s="94">
        <v>45441278</v>
      </c>
      <c r="E91" s="92" t="s">
        <v>320</v>
      </c>
      <c r="F91" s="82" t="s">
        <v>321</v>
      </c>
      <c r="G91" s="93">
        <v>0</v>
      </c>
    </row>
    <row r="92" spans="2:7">
      <c r="B92" s="2" t="s">
        <v>322</v>
      </c>
      <c r="C92" s="80" t="s">
        <v>323</v>
      </c>
      <c r="D92" s="94">
        <v>-37309136</v>
      </c>
      <c r="E92" s="92" t="s">
        <v>324</v>
      </c>
      <c r="F92" s="82" t="s">
        <v>325</v>
      </c>
      <c r="G92" s="75">
        <v>0</v>
      </c>
    </row>
    <row r="93" spans="2:7">
      <c r="B93" s="2" t="s">
        <v>326</v>
      </c>
      <c r="C93" s="73" t="s">
        <v>327</v>
      </c>
      <c r="D93" s="94">
        <v>3007895</v>
      </c>
      <c r="E93" s="92" t="s">
        <v>328</v>
      </c>
      <c r="F93" s="82" t="s">
        <v>329</v>
      </c>
      <c r="G93" s="75">
        <v>0</v>
      </c>
    </row>
    <row r="94" spans="2:7">
      <c r="B94" s="2" t="s">
        <v>330</v>
      </c>
      <c r="C94" s="80" t="s">
        <v>331</v>
      </c>
      <c r="D94" s="94">
        <v>-2882507</v>
      </c>
      <c r="E94" s="92" t="s">
        <v>332</v>
      </c>
      <c r="F94" s="82" t="s">
        <v>333</v>
      </c>
      <c r="G94" s="93">
        <v>0</v>
      </c>
    </row>
    <row r="95" spans="2:7">
      <c r="B95" s="2" t="s">
        <v>334</v>
      </c>
      <c r="C95" s="73" t="s">
        <v>335</v>
      </c>
      <c r="D95" s="94">
        <v>5152925</v>
      </c>
      <c r="E95" s="92" t="s">
        <v>336</v>
      </c>
      <c r="F95" s="82" t="s">
        <v>337</v>
      </c>
      <c r="G95" s="93">
        <v>27000000</v>
      </c>
    </row>
    <row r="96" spans="2:7" ht="16.5" thickBot="1">
      <c r="B96" s="2" t="s">
        <v>338</v>
      </c>
      <c r="C96" s="80" t="s">
        <v>339</v>
      </c>
      <c r="D96" s="94">
        <v>-5152925</v>
      </c>
      <c r="E96" s="92" t="s">
        <v>340</v>
      </c>
      <c r="F96" s="86" t="s">
        <v>341</v>
      </c>
      <c r="G96" s="84">
        <f>SUM(G88:G95)</f>
        <v>27000000</v>
      </c>
    </row>
    <row r="97" spans="2:7">
      <c r="B97" s="2" t="s">
        <v>342</v>
      </c>
      <c r="C97" s="73" t="s">
        <v>343</v>
      </c>
      <c r="D97" s="94">
        <v>4433828</v>
      </c>
      <c r="E97" s="92"/>
      <c r="F97" s="71" t="s">
        <v>344</v>
      </c>
      <c r="G97" s="72"/>
    </row>
    <row r="98" spans="2:7">
      <c r="B98" s="2" t="s">
        <v>345</v>
      </c>
      <c r="C98" s="80" t="s">
        <v>346</v>
      </c>
      <c r="D98" s="94">
        <v>-3884544</v>
      </c>
      <c r="E98" s="92" t="s">
        <v>347</v>
      </c>
      <c r="F98" s="82" t="s">
        <v>348</v>
      </c>
      <c r="G98" s="93">
        <v>0</v>
      </c>
    </row>
    <row r="99" spans="2:7">
      <c r="B99" s="2" t="s">
        <v>349</v>
      </c>
      <c r="C99" s="73" t="s">
        <v>350</v>
      </c>
      <c r="D99" s="94">
        <v>1377060</v>
      </c>
      <c r="E99" s="92" t="s">
        <v>351</v>
      </c>
      <c r="F99" s="82" t="s">
        <v>352</v>
      </c>
      <c r="G99" s="93">
        <v>0</v>
      </c>
    </row>
    <row r="100" spans="2:7">
      <c r="B100" s="2" t="s">
        <v>353</v>
      </c>
      <c r="C100" s="80" t="s">
        <v>354</v>
      </c>
      <c r="D100" s="94">
        <v>-963941</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135273365</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31096175</v>
      </c>
    </row>
    <row r="106" spans="2:7" ht="16.5" thickBot="1">
      <c r="B106" s="2" t="s">
        <v>375</v>
      </c>
      <c r="C106" s="73" t="s">
        <v>376</v>
      </c>
      <c r="D106" s="75">
        <v>9127344</v>
      </c>
      <c r="E106" s="92"/>
      <c r="F106" s="91"/>
      <c r="G106" s="91"/>
    </row>
    <row r="107" spans="2:7" ht="16.5" thickBot="1">
      <c r="B107" s="2" t="s">
        <v>377</v>
      </c>
      <c r="C107" s="80" t="s">
        <v>378</v>
      </c>
      <c r="D107" s="75">
        <v>-3900308</v>
      </c>
      <c r="E107" s="92" t="s">
        <v>379</v>
      </c>
      <c r="F107" s="96" t="s">
        <v>380</v>
      </c>
      <c r="G107" s="97">
        <f>+G64+G105</f>
        <v>117081765</v>
      </c>
    </row>
    <row r="108" spans="2:7" ht="16.5" thickBot="1">
      <c r="B108" s="2" t="s">
        <v>381</v>
      </c>
      <c r="C108" s="86" t="s">
        <v>382</v>
      </c>
      <c r="D108" s="87">
        <f>SUM(D104:D107)</f>
        <v>5227036</v>
      </c>
      <c r="E108" s="92"/>
      <c r="F108" s="91"/>
      <c r="G108" s="91"/>
    </row>
    <row r="109" spans="2:7" ht="16.5" thickBot="1">
      <c r="B109" s="2" t="s">
        <v>383</v>
      </c>
      <c r="C109" s="88" t="s">
        <v>384</v>
      </c>
      <c r="D109" s="89">
        <f>+D72+D77+D86+D102+D108</f>
        <v>185902080</v>
      </c>
      <c r="E109" s="92"/>
      <c r="F109" s="88" t="s">
        <v>385</v>
      </c>
      <c r="G109" s="98">
        <f>+D6</f>
        <v>2021</v>
      </c>
    </row>
    <row r="110" spans="2:7" ht="16.5" thickBot="1">
      <c r="B110" s="2"/>
      <c r="C110" s="90"/>
      <c r="D110" s="91"/>
      <c r="E110" s="92"/>
      <c r="F110" s="99" t="s">
        <v>386</v>
      </c>
      <c r="G110" s="120"/>
    </row>
    <row r="111" spans="2:7" ht="16.5" thickBot="1">
      <c r="B111" s="2" t="s">
        <v>387</v>
      </c>
      <c r="C111" s="96" t="s">
        <v>388</v>
      </c>
      <c r="D111" s="97">
        <f>D64+D109</f>
        <v>271976307</v>
      </c>
      <c r="E111" s="92" t="s">
        <v>389</v>
      </c>
      <c r="F111" s="82" t="s">
        <v>390</v>
      </c>
      <c r="G111" s="101">
        <v>8024459</v>
      </c>
    </row>
    <row r="112" spans="2:7">
      <c r="B112" s="2"/>
      <c r="C112" s="91"/>
      <c r="D112" s="91"/>
      <c r="E112" s="92" t="s">
        <v>391</v>
      </c>
      <c r="F112" s="82" t="s">
        <v>392</v>
      </c>
      <c r="G112" s="101">
        <v>0</v>
      </c>
    </row>
    <row r="113" spans="2:7" ht="16.5" thickBot="1">
      <c r="C113" s="102"/>
      <c r="D113" s="103"/>
      <c r="E113" s="92" t="s">
        <v>393</v>
      </c>
      <c r="F113" s="104" t="s">
        <v>394</v>
      </c>
      <c r="G113" s="105">
        <f>SUM(G111:G112)</f>
        <v>8024459</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118407607</v>
      </c>
    </row>
    <row r="120" spans="2:7" ht="16.5" thickBot="1">
      <c r="C120" s="290" t="str">
        <f>IF(D114-D116=0,"Cuentas de Orden Coiniciden","Cuentas de Orden No Coinciden")</f>
        <v>Cuentas de Orden Coiniciden</v>
      </c>
      <c r="D120" s="291"/>
      <c r="E120" s="110" t="s">
        <v>410</v>
      </c>
      <c r="F120" s="104" t="s">
        <v>411</v>
      </c>
      <c r="G120" s="105">
        <f>+IF([29]E.C.P!E70-SUM(G115:G119)=0,[29]E.C.P!E70,"Error")</f>
        <v>118407607</v>
      </c>
    </row>
    <row r="121" spans="2:7" ht="16.5" thickBot="1">
      <c r="C121" s="292"/>
      <c r="D121" s="293"/>
      <c r="E121" s="110"/>
      <c r="F121" s="99" t="s">
        <v>412</v>
      </c>
      <c r="G121" s="12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23376896</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+[29]E.C.P!F70</f>
        <v>23376896</v>
      </c>
    </row>
    <row r="128" spans="2:7" ht="16.5" customHeight="1">
      <c r="C128" s="102"/>
      <c r="D128" s="103"/>
      <c r="E128" s="110"/>
      <c r="F128" s="117" t="s">
        <v>425</v>
      </c>
      <c r="G128" s="107"/>
    </row>
    <row r="129" spans="3:7" ht="12.75" customHeight="1">
      <c r="C129" s="289"/>
      <c r="D129" s="289"/>
      <c r="E129" s="110" t="s">
        <v>426</v>
      </c>
      <c r="F129" s="82" t="s">
        <v>427</v>
      </c>
      <c r="G129" s="58">
        <v>884684</v>
      </c>
    </row>
    <row r="130" spans="3:7" ht="12.75" customHeight="1">
      <c r="C130" s="289"/>
      <c r="D130" s="289"/>
      <c r="E130" s="110" t="s">
        <v>428</v>
      </c>
      <c r="F130" s="82" t="s">
        <v>429</v>
      </c>
      <c r="G130" s="94">
        <v>4200896</v>
      </c>
    </row>
    <row r="131" spans="3:7" ht="17.25" customHeight="1" thickBot="1">
      <c r="C131" s="102"/>
      <c r="D131" s="103"/>
      <c r="E131" s="110" t="s">
        <v>430</v>
      </c>
      <c r="F131" s="116" t="s">
        <v>431</v>
      </c>
      <c r="G131" s="105">
        <f>SUM(G129:G130)</f>
        <v>5085580</v>
      </c>
    </row>
    <row r="132" spans="3:7" ht="15" customHeight="1" thickBot="1">
      <c r="C132" s="102"/>
      <c r="D132" s="103"/>
      <c r="E132" s="110" t="s">
        <v>432</v>
      </c>
      <c r="F132" s="88" t="s">
        <v>433</v>
      </c>
      <c r="G132" s="118">
        <f>+G113+G120+G127+G131</f>
        <v>154894542</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271976307</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33:D134"/>
    <mergeCell ref="C1:E1"/>
    <mergeCell ref="C2:E2"/>
    <mergeCell ref="C3:E3"/>
    <mergeCell ref="C4:D4"/>
    <mergeCell ref="C120:D121"/>
    <mergeCell ref="C129:D130"/>
  </mergeCells>
  <conditionalFormatting sqref="D8:D11 D13:D18 D34:D55 D57:D63 D68:D72 D74:D77 D79:D86 D88:D102 D104:D108 G8:G21 G23 D20:D32 G31:G134 G29">
    <cfRule type="cellIs" dxfId="53" priority="3" stopIfTrue="1" operator="between">
      <formula>-0.1</formula>
      <formula>-50</formula>
    </cfRule>
    <cfRule type="cellIs" dxfId="52" priority="4" stopIfTrue="1" operator="between">
      <formula>0.1</formula>
      <formula>50</formula>
    </cfRule>
  </conditionalFormatting>
  <conditionalFormatting sqref="G24:G28">
    <cfRule type="cellIs" dxfId="51" priority="1" stopIfTrue="1" operator="between">
      <formula>-0.1</formula>
      <formula>-50</formula>
    </cfRule>
    <cfRule type="cellIs" dxfId="50" priority="2" stopIfTrue="1" operator="between">
      <formula>0.1</formula>
      <formula>50</formula>
    </cfRule>
  </conditionalFormatting>
  <dataValidations count="19">
    <dataValidation type="custom" operator="greaterThanOrEqual" errorTitle="Error en los datos ingresados" error="El valor ingresado debe ser mayor o igual que cero" sqref="D11">
      <formula1>SUM(D8:D10)</formula1>
    </dataValidation>
    <dataValidation type="decimal" operator="greaterThanOrEqual" showErrorMessage="1" errorTitle="Error de Datos" error="Debe ingresar un valor positivo o cero" sqref="D115 D117">
      <formula1>0</formula1>
    </dataValidation>
    <dataValidation type="decimal" operator="greaterThanOrEqual" allowBlank="1" sqref="D32">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errorTitle="Error de datos " error="Debe ingresar un valor positivo o cero" sqref="D63:D65 D111 D55 D45:D47 D109">
      <formula1>0</formula1>
    </dataValidation>
    <dataValidation allowBlank="1" showInputMessage="1" sqref="D26:D28 D21"/>
    <dataValidation type="decimal" operator="greaterThanOrEqual" allowBlank="1" showInputMessage="1" sqref="D72">
      <formula1>0</formula1>
    </dataValidation>
    <dataValidation allowBlank="1" sqref="G132"/>
    <dataValidation type="date" allowBlank="1" showErrorMessage="1" errorTitle="Error de datos" error="Debe introducir una fecha válida" sqref="F3">
      <formula1>37622</formula1>
      <formula2>37986</formula2>
    </dataValidation>
    <dataValidation type="decimal" operator="greaterThanOrEqual" allowBlank="1" showErrorMessage="1" error="Debe ser un valor positivo o cero_x000a_" sqref="D18">
      <formula1>0</formula1>
    </dataValidation>
    <dataValidation type="decimal" operator="greaterThanOrEqual" allowBlank="1" showInputMessage="1" showErrorMessage="1" sqref="D77">
      <formula1>0</formula1>
    </dataValidation>
    <dataValidation operator="greaterThanOrEqual" allowBlank="1" errorTitle="Error de datos " error="Debe ingresar un valor positivo o cero" sqref="D108"/>
    <dataValidation type="whole" operator="greaterThanOrEqual" allowBlank="1" showInputMessage="1" showErrorMessage="1" errorTitle="Error de Datos" error="Debe ingresar un número entero _x000a_positivo o cero" sqref="D48:D50 D34:D44">
      <formula1>0</formula1>
    </dataValidation>
    <dataValidation type="whole" operator="greaterThanOrEqual" allowBlank="1" showErrorMessage="1" errorTitle="Error de Datos " error="Debe ingresar un número entero _x000a_positivo o cero" sqref="D20 D29:D30 D23:D25">
      <formula1>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whole" operator="greaterThanOrEqual" allowBlank="1" showInputMessage="1" showErrorMessage="1" sqref="D22">
      <formula1>0</formula1>
    </dataValidation>
    <dataValidation operator="greaterThan" showInputMessage="1" showErrorMessage="1" errorTitle="eee" sqref="G129"/>
    <dataValidation type="custom" operator="greaterThan" showInputMessage="1" showErrorMessage="1" errorTitle="eee" sqref="G111:G112">
      <formula1>OR(G111=0, G111&gt;=50)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horizontalDpi="4294967294" r:id="rId1"/>
  <headerFooter alignWithMargins="0"/>
  <rowBreaks count="1" manualBreakCount="1">
    <brk id="65" min="2" max="8" man="1"/>
  </rowBreaks>
  <ignoredErrors>
    <ignoredError sqref="E9:E1048576" numberStoredAsText="1"/>
    <ignoredError sqref="D42:D50 G46 D37 G32:G35 D25 G17"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285156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[30]Presentacion!C3</f>
        <v>CASMER - IAMPP</v>
      </c>
      <c r="G1" s="56"/>
    </row>
    <row r="2" spans="1:7" s="3" customFormat="1" ht="15" customHeight="1">
      <c r="A2" s="1"/>
      <c r="B2" s="2"/>
      <c r="C2" s="294" t="s">
        <v>2</v>
      </c>
      <c r="D2" s="294"/>
      <c r="E2" s="294"/>
      <c r="F2" s="55" t="str">
        <f>[30]Presentacion!C4</f>
        <v>Rivera</v>
      </c>
      <c r="G2" s="56"/>
    </row>
    <row r="3" spans="1:7" s="3" customFormat="1" ht="15" customHeight="1">
      <c r="A3" s="1"/>
      <c r="B3" s="2"/>
      <c r="C3" s="294" t="s">
        <v>3</v>
      </c>
      <c r="D3" s="294"/>
      <c r="E3" s="294"/>
      <c r="F3" s="57">
        <f>[30]Presentacion!C7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667970.21</v>
      </c>
      <c r="E8" s="74" t="s">
        <v>13</v>
      </c>
      <c r="F8" s="73" t="s">
        <v>14</v>
      </c>
      <c r="G8" s="75">
        <v>31515501.380000003</v>
      </c>
    </row>
    <row r="9" spans="1:7">
      <c r="B9" s="8" t="s">
        <v>15</v>
      </c>
      <c r="C9" s="73" t="s">
        <v>16</v>
      </c>
      <c r="D9" s="58">
        <v>865155.63</v>
      </c>
      <c r="E9" s="74" t="s">
        <v>17</v>
      </c>
      <c r="F9" s="73" t="s">
        <v>18</v>
      </c>
      <c r="G9" s="75">
        <v>5163324</v>
      </c>
    </row>
    <row r="10" spans="1:7">
      <c r="B10" s="8" t="s">
        <v>19</v>
      </c>
      <c r="C10" s="73" t="s">
        <v>20</v>
      </c>
      <c r="D10" s="76">
        <v>236080974.26199996</v>
      </c>
      <c r="E10" s="74" t="s">
        <v>21</v>
      </c>
      <c r="F10" s="73" t="s">
        <v>22</v>
      </c>
      <c r="G10" s="58">
        <v>0</v>
      </c>
    </row>
    <row r="11" spans="1:7" ht="16.5" thickBot="1">
      <c r="B11" s="8" t="s">
        <v>23</v>
      </c>
      <c r="C11" s="77" t="s">
        <v>24</v>
      </c>
      <c r="D11" s="78">
        <f>SUM(D8:D10)</f>
        <v>237614100.10199997</v>
      </c>
      <c r="E11" s="74" t="s">
        <v>25</v>
      </c>
      <c r="F11" s="73" t="s">
        <v>26</v>
      </c>
      <c r="G11" s="75">
        <v>1546517</v>
      </c>
    </row>
    <row r="12" spans="1:7">
      <c r="C12" s="69" t="s">
        <v>27</v>
      </c>
      <c r="D12" s="70"/>
      <c r="E12" s="74" t="s">
        <v>28</v>
      </c>
      <c r="F12" s="73" t="s">
        <v>29</v>
      </c>
      <c r="G12" s="58">
        <v>0</v>
      </c>
    </row>
    <row r="13" spans="1:7">
      <c r="B13" s="8" t="s">
        <v>30</v>
      </c>
      <c r="C13" s="73" t="s">
        <v>31</v>
      </c>
      <c r="D13" s="79">
        <v>140853973</v>
      </c>
      <c r="E13" s="74" t="s">
        <v>32</v>
      </c>
      <c r="F13" s="73" t="s">
        <v>33</v>
      </c>
      <c r="G13" s="75">
        <v>1869149</v>
      </c>
    </row>
    <row r="14" spans="1:7">
      <c r="B14" s="8" t="s">
        <v>34</v>
      </c>
      <c r="C14" s="80" t="s">
        <v>35</v>
      </c>
      <c r="D14" s="58">
        <v>0</v>
      </c>
      <c r="E14" s="74" t="s">
        <v>36</v>
      </c>
      <c r="F14" s="73" t="s">
        <v>37</v>
      </c>
      <c r="G14" s="58">
        <v>0</v>
      </c>
    </row>
    <row r="15" spans="1:7">
      <c r="B15" s="8" t="s">
        <v>38</v>
      </c>
      <c r="C15" s="73" t="s">
        <v>39</v>
      </c>
      <c r="D15" s="58">
        <v>0</v>
      </c>
      <c r="E15" s="74" t="s">
        <v>40</v>
      </c>
      <c r="F15" s="73" t="s">
        <v>41</v>
      </c>
      <c r="G15" s="58">
        <v>507364</v>
      </c>
    </row>
    <row r="16" spans="1:7">
      <c r="B16" s="8" t="s">
        <v>42</v>
      </c>
      <c r="C16" s="80" t="s">
        <v>43</v>
      </c>
      <c r="D16" s="58">
        <v>0</v>
      </c>
      <c r="E16" s="74" t="s">
        <v>44</v>
      </c>
      <c r="F16" s="73" t="s">
        <v>45</v>
      </c>
      <c r="G16" s="58">
        <f>21648699-1854025+52769</f>
        <v>19847443</v>
      </c>
    </row>
    <row r="17" spans="2:7">
      <c r="B17" s="8" t="s">
        <v>46</v>
      </c>
      <c r="C17" s="80" t="s">
        <v>47</v>
      </c>
      <c r="D17" s="58">
        <v>0</v>
      </c>
      <c r="E17" s="74" t="s">
        <v>48</v>
      </c>
      <c r="F17" s="73" t="s">
        <v>49</v>
      </c>
      <c r="G17" s="58">
        <v>24189291</v>
      </c>
    </row>
    <row r="18" spans="2:7" ht="16.5" thickBot="1">
      <c r="B18" s="8" t="s">
        <v>50</v>
      </c>
      <c r="C18" s="77" t="s">
        <v>51</v>
      </c>
      <c r="D18" s="78">
        <f>SUM(D13:D17)</f>
        <v>140853973</v>
      </c>
      <c r="E18" s="74" t="s">
        <v>52</v>
      </c>
      <c r="F18" s="73" t="s">
        <v>53</v>
      </c>
      <c r="G18" s="58">
        <v>0</v>
      </c>
    </row>
    <row r="19" spans="2:7">
      <c r="C19" s="69" t="s">
        <v>54</v>
      </c>
      <c r="D19" s="70"/>
      <c r="E19" s="68" t="s">
        <v>55</v>
      </c>
      <c r="F19" s="73" t="s">
        <v>56</v>
      </c>
      <c r="G19" s="58">
        <v>9816912</v>
      </c>
    </row>
    <row r="20" spans="2:7">
      <c r="B20" s="8" t="s">
        <v>57</v>
      </c>
      <c r="C20" s="73" t="s">
        <v>58</v>
      </c>
      <c r="D20" s="58">
        <v>5178571</v>
      </c>
      <c r="E20" s="74" t="s">
        <v>59</v>
      </c>
      <c r="F20" s="73" t="s">
        <v>60</v>
      </c>
      <c r="G20" s="58">
        <v>0</v>
      </c>
    </row>
    <row r="21" spans="2:7" ht="16.5" thickBot="1">
      <c r="B21" s="8" t="s">
        <v>61</v>
      </c>
      <c r="C21" s="73" t="s">
        <v>62</v>
      </c>
      <c r="D21" s="75">
        <v>12522724</v>
      </c>
      <c r="E21" s="74" t="s">
        <v>63</v>
      </c>
      <c r="F21" s="77" t="s">
        <v>64</v>
      </c>
      <c r="G21" s="81">
        <f>SUM(G8:G20)</f>
        <v>94455501.379999995</v>
      </c>
    </row>
    <row r="22" spans="2:7">
      <c r="B22" s="8" t="s">
        <v>65</v>
      </c>
      <c r="C22" s="73" t="s">
        <v>66</v>
      </c>
      <c r="D22" s="58">
        <v>687473</v>
      </c>
      <c r="E22" s="74"/>
      <c r="F22" s="71" t="s">
        <v>67</v>
      </c>
      <c r="G22" s="72"/>
    </row>
    <row r="23" spans="2:7">
      <c r="B23" s="8" t="s">
        <v>68</v>
      </c>
      <c r="C23" s="73" t="s">
        <v>69</v>
      </c>
      <c r="D23" s="58">
        <v>0</v>
      </c>
      <c r="E23" s="74" t="s">
        <v>70</v>
      </c>
      <c r="F23" s="82" t="s">
        <v>71</v>
      </c>
      <c r="G23" s="75">
        <v>1357969</v>
      </c>
    </row>
    <row r="24" spans="2:7">
      <c r="B24" s="8" t="s">
        <v>72</v>
      </c>
      <c r="C24" s="73" t="s">
        <v>73</v>
      </c>
      <c r="D24" s="58">
        <v>0</v>
      </c>
      <c r="E24" s="74" t="s">
        <v>74</v>
      </c>
      <c r="F24" s="83" t="s">
        <v>60</v>
      </c>
      <c r="G24" s="58">
        <v>0</v>
      </c>
    </row>
    <row r="25" spans="2:7">
      <c r="B25" s="8" t="s">
        <v>75</v>
      </c>
      <c r="C25" s="73" t="s">
        <v>76</v>
      </c>
      <c r="D25" s="58">
        <v>34173054</v>
      </c>
      <c r="E25" s="74" t="s">
        <v>77</v>
      </c>
      <c r="F25" s="82" t="s">
        <v>78</v>
      </c>
      <c r="G25" s="58">
        <v>474265</v>
      </c>
    </row>
    <row r="26" spans="2:7">
      <c r="B26" s="8" t="s">
        <v>79</v>
      </c>
      <c r="C26" s="73" t="s">
        <v>80</v>
      </c>
      <c r="D26" s="75">
        <v>6320937</v>
      </c>
      <c r="E26" s="74" t="s">
        <v>81</v>
      </c>
      <c r="F26" s="83" t="s">
        <v>82</v>
      </c>
      <c r="G26" s="58">
        <v>0</v>
      </c>
    </row>
    <row r="27" spans="2:7">
      <c r="B27" s="8" t="s">
        <v>83</v>
      </c>
      <c r="C27" s="73" t="s">
        <v>84</v>
      </c>
      <c r="D27" s="75">
        <v>7142740</v>
      </c>
      <c r="E27" s="74" t="s">
        <v>85</v>
      </c>
      <c r="F27" s="82" t="s">
        <v>86</v>
      </c>
      <c r="G27" s="58">
        <v>605454</v>
      </c>
    </row>
    <row r="28" spans="2:7">
      <c r="B28" s="8" t="s">
        <v>87</v>
      </c>
      <c r="C28" s="73" t="s">
        <v>88</v>
      </c>
      <c r="D28" s="75">
        <v>3728454</v>
      </c>
      <c r="E28" s="74" t="s">
        <v>89</v>
      </c>
      <c r="F28" s="82" t="s">
        <v>90</v>
      </c>
      <c r="G28" s="58">
        <v>0</v>
      </c>
    </row>
    <row r="29" spans="2:7" ht="16.5" thickBot="1">
      <c r="B29" s="8" t="s">
        <v>91</v>
      </c>
      <c r="C29" s="73" t="s">
        <v>92</v>
      </c>
      <c r="D29" s="58">
        <v>0</v>
      </c>
      <c r="E29" s="74" t="s">
        <v>93</v>
      </c>
      <c r="F29" s="77" t="s">
        <v>94</v>
      </c>
      <c r="G29" s="78">
        <f>SUM(G23:G28)</f>
        <v>2437688</v>
      </c>
    </row>
    <row r="30" spans="2:7">
      <c r="B30" s="8" t="s">
        <v>95</v>
      </c>
      <c r="C30" s="73" t="s">
        <v>96</v>
      </c>
      <c r="D30" s="58">
        <v>0</v>
      </c>
      <c r="E30" s="74"/>
      <c r="F30" s="71" t="s">
        <v>97</v>
      </c>
      <c r="G30" s="72"/>
    </row>
    <row r="31" spans="2:7">
      <c r="B31" s="8" t="s">
        <v>98</v>
      </c>
      <c r="C31" s="80" t="s">
        <v>99</v>
      </c>
      <c r="D31" s="58">
        <v>-4182050</v>
      </c>
      <c r="E31" s="74" t="s">
        <v>100</v>
      </c>
      <c r="F31" s="82" t="s">
        <v>101</v>
      </c>
      <c r="G31" s="75">
        <v>32209674</v>
      </c>
    </row>
    <row r="32" spans="2:7" ht="16.5" thickBot="1">
      <c r="B32" s="8" t="s">
        <v>102</v>
      </c>
      <c r="C32" s="77" t="s">
        <v>103</v>
      </c>
      <c r="D32" s="84">
        <f>SUM(D20:D31)</f>
        <v>65571903</v>
      </c>
      <c r="E32" s="74" t="s">
        <v>104</v>
      </c>
      <c r="F32" s="82" t="s">
        <v>105</v>
      </c>
      <c r="G32" s="58">
        <v>147224654</v>
      </c>
    </row>
    <row r="33" spans="2:7">
      <c r="C33" s="69" t="s">
        <v>106</v>
      </c>
      <c r="D33" s="70"/>
      <c r="E33" s="74" t="s">
        <v>107</v>
      </c>
      <c r="F33" s="82" t="s">
        <v>108</v>
      </c>
      <c r="G33" s="75">
        <v>0</v>
      </c>
    </row>
    <row r="34" spans="2:7">
      <c r="B34" s="8" t="s">
        <v>109</v>
      </c>
      <c r="C34" s="73" t="s">
        <v>110</v>
      </c>
      <c r="D34" s="58">
        <v>3476601</v>
      </c>
      <c r="E34" s="74" t="s">
        <v>111</v>
      </c>
      <c r="F34" s="82" t="s">
        <v>112</v>
      </c>
      <c r="G34" s="58">
        <v>0</v>
      </c>
    </row>
    <row r="35" spans="2:7">
      <c r="B35" s="8" t="s">
        <v>113</v>
      </c>
      <c r="C35" s="73" t="s">
        <v>114</v>
      </c>
      <c r="D35" s="58">
        <v>70766</v>
      </c>
      <c r="E35" s="68" t="s">
        <v>115</v>
      </c>
      <c r="F35" s="82" t="s">
        <v>116</v>
      </c>
      <c r="G35" s="58">
        <v>23020121</v>
      </c>
    </row>
    <row r="36" spans="2:7">
      <c r="B36" s="8" t="s">
        <v>117</v>
      </c>
      <c r="C36" s="73" t="s">
        <v>118</v>
      </c>
      <c r="D36" s="58">
        <v>0</v>
      </c>
      <c r="E36" s="74" t="s">
        <v>119</v>
      </c>
      <c r="F36" s="82" t="s">
        <v>120</v>
      </c>
      <c r="G36" s="58">
        <v>0</v>
      </c>
    </row>
    <row r="37" spans="2:7">
      <c r="B37" s="8" t="s">
        <v>121</v>
      </c>
      <c r="C37" s="73" t="s">
        <v>122</v>
      </c>
      <c r="D37" s="58">
        <v>1041649</v>
      </c>
      <c r="E37" s="85" t="s">
        <v>123</v>
      </c>
      <c r="F37" s="82" t="s">
        <v>124</v>
      </c>
      <c r="G37" s="58">
        <v>0</v>
      </c>
    </row>
    <row r="38" spans="2:7">
      <c r="B38" s="8" t="s">
        <v>125</v>
      </c>
      <c r="C38" s="73" t="s">
        <v>126</v>
      </c>
      <c r="D38" s="58">
        <v>2283936</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0</v>
      </c>
    </row>
    <row r="42" spans="2:7">
      <c r="B42" s="8" t="s">
        <v>141</v>
      </c>
      <c r="C42" s="73" t="s">
        <v>142</v>
      </c>
      <c r="D42" s="58">
        <v>0</v>
      </c>
      <c r="E42" s="85" t="s">
        <v>143</v>
      </c>
      <c r="F42" s="82" t="s">
        <v>144</v>
      </c>
      <c r="G42" s="58">
        <v>0</v>
      </c>
    </row>
    <row r="43" spans="2:7">
      <c r="B43" s="8" t="s">
        <v>145</v>
      </c>
      <c r="C43" s="73" t="s">
        <v>146</v>
      </c>
      <c r="D43" s="58">
        <v>0</v>
      </c>
      <c r="E43" s="74" t="s">
        <v>147</v>
      </c>
      <c r="F43" s="82" t="s">
        <v>148</v>
      </c>
      <c r="G43" s="58">
        <v>4621686</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f>1429207+50884</f>
        <v>1480091</v>
      </c>
    </row>
    <row r="46" spans="2:7">
      <c r="B46" s="8" t="s">
        <v>157</v>
      </c>
      <c r="C46" s="73" t="s">
        <v>158</v>
      </c>
      <c r="D46" s="75">
        <v>0</v>
      </c>
      <c r="E46" s="74" t="s">
        <v>159</v>
      </c>
      <c r="F46" s="82" t="s">
        <v>160</v>
      </c>
      <c r="G46" s="58">
        <v>1180555</v>
      </c>
    </row>
    <row r="47" spans="2:7">
      <c r="B47" s="8" t="s">
        <v>161</v>
      </c>
      <c r="C47" s="73" t="s">
        <v>162</v>
      </c>
      <c r="D47" s="75">
        <v>0</v>
      </c>
      <c r="E47" s="74" t="s">
        <v>163</v>
      </c>
      <c r="F47" s="82" t="s">
        <v>164</v>
      </c>
      <c r="G47" s="58">
        <v>5492038</v>
      </c>
    </row>
    <row r="48" spans="2:7">
      <c r="B48" s="8" t="s">
        <v>165</v>
      </c>
      <c r="C48" s="73" t="s">
        <v>166</v>
      </c>
      <c r="D48" s="58">
        <v>6068711</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553</v>
      </c>
      <c r="E50" s="74" t="s">
        <v>174</v>
      </c>
      <c r="F50" s="82" t="s">
        <v>175</v>
      </c>
      <c r="G50" s="58">
        <v>20071</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17640002</v>
      </c>
    </row>
    <row r="55" spans="2:7" ht="16.5" thickBot="1">
      <c r="B55" s="8" t="s">
        <v>191</v>
      </c>
      <c r="C55" s="77" t="s">
        <v>192</v>
      </c>
      <c r="D55" s="84">
        <f>SUM(D34:D54)</f>
        <v>12942216</v>
      </c>
      <c r="E55" s="74" t="s">
        <v>193</v>
      </c>
      <c r="F55" s="82" t="s">
        <v>194</v>
      </c>
      <c r="G55" s="58">
        <v>-4982543</v>
      </c>
    </row>
    <row r="56" spans="2:7" ht="16.5" thickBot="1">
      <c r="C56" s="69" t="s">
        <v>195</v>
      </c>
      <c r="D56" s="70"/>
      <c r="E56" s="74" t="s">
        <v>196</v>
      </c>
      <c r="F56" s="77" t="s">
        <v>197</v>
      </c>
      <c r="G56" s="84">
        <f>SUM(G31:G55)</f>
        <v>227906349</v>
      </c>
    </row>
    <row r="57" spans="2:7">
      <c r="B57" s="8" t="s">
        <v>198</v>
      </c>
      <c r="C57" s="73" t="s">
        <v>199</v>
      </c>
      <c r="D57" s="58">
        <v>19673426</v>
      </c>
      <c r="E57" s="74"/>
      <c r="F57" s="71" t="s">
        <v>200</v>
      </c>
      <c r="G57" s="72"/>
    </row>
    <row r="58" spans="2:7">
      <c r="B58" s="8" t="s">
        <v>201</v>
      </c>
      <c r="C58" s="73" t="s">
        <v>202</v>
      </c>
      <c r="D58" s="58">
        <v>0</v>
      </c>
      <c r="E58" s="74" t="s">
        <v>203</v>
      </c>
      <c r="F58" s="73" t="s">
        <v>204</v>
      </c>
      <c r="G58" s="58">
        <v>0</v>
      </c>
    </row>
    <row r="59" spans="2:7">
      <c r="B59" s="8" t="s">
        <v>205</v>
      </c>
      <c r="C59" s="73" t="s">
        <v>206</v>
      </c>
      <c r="D59" s="58">
        <v>16318160</v>
      </c>
      <c r="E59" s="74" t="s">
        <v>207</v>
      </c>
      <c r="F59" s="73" t="s">
        <v>208</v>
      </c>
      <c r="G59" s="58">
        <v>0</v>
      </c>
    </row>
    <row r="60" spans="2:7">
      <c r="B60" s="8" t="s">
        <v>209</v>
      </c>
      <c r="C60" s="73" t="s">
        <v>210</v>
      </c>
      <c r="D60" s="58">
        <v>1288868</v>
      </c>
      <c r="E60" s="74" t="s">
        <v>211</v>
      </c>
      <c r="F60" s="73" t="s">
        <v>212</v>
      </c>
      <c r="G60" s="58">
        <v>4723400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40500000</v>
      </c>
    </row>
    <row r="63" spans="2:7" ht="16.5" thickBot="1">
      <c r="B63" s="8" t="s">
        <v>221</v>
      </c>
      <c r="C63" s="86" t="s">
        <v>222</v>
      </c>
      <c r="D63" s="87">
        <f>SUM(D57:D62)</f>
        <v>37280454</v>
      </c>
      <c r="E63" s="74" t="s">
        <v>223</v>
      </c>
      <c r="F63" s="86" t="s">
        <v>224</v>
      </c>
      <c r="G63" s="84">
        <f>SUM(G58:G62)</f>
        <v>45223400</v>
      </c>
    </row>
    <row r="64" spans="2:7" ht="16.5" thickBot="1">
      <c r="B64" s="8" t="s">
        <v>225</v>
      </c>
      <c r="C64" s="88" t="s">
        <v>226</v>
      </c>
      <c r="D64" s="89">
        <f>D11+D18+D32+D55+D63</f>
        <v>494262646.102</v>
      </c>
      <c r="E64" s="74" t="s">
        <v>227</v>
      </c>
      <c r="F64" s="88" t="s">
        <v>228</v>
      </c>
      <c r="G64" s="89">
        <f>+G21+G29+G56+G63</f>
        <v>370022938.38</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8259553.4900000002</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8259553.4900000002</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2632679</v>
      </c>
    </row>
    <row r="82" spans="2:7">
      <c r="B82" s="2" t="s">
        <v>286</v>
      </c>
      <c r="C82" s="80" t="s">
        <v>43</v>
      </c>
      <c r="D82" s="58">
        <v>0</v>
      </c>
      <c r="E82" s="92" t="s">
        <v>287</v>
      </c>
      <c r="F82" s="82" t="s">
        <v>274</v>
      </c>
      <c r="G82" s="58">
        <v>0</v>
      </c>
    </row>
    <row r="83" spans="2:7">
      <c r="B83" s="2" t="s">
        <v>288</v>
      </c>
      <c r="C83" s="73" t="s">
        <v>289</v>
      </c>
      <c r="D83" s="75">
        <v>121228821</v>
      </c>
      <c r="E83" s="92" t="s">
        <v>290</v>
      </c>
      <c r="F83" s="82" t="s">
        <v>291</v>
      </c>
      <c r="G83" s="58">
        <v>1141345</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121228821</v>
      </c>
      <c r="E86" s="92" t="s">
        <v>302</v>
      </c>
      <c r="F86" s="77" t="s">
        <v>303</v>
      </c>
      <c r="G86" s="84">
        <f>SUM(G81:G85)</f>
        <v>3774024</v>
      </c>
    </row>
    <row r="87" spans="2:7">
      <c r="B87" s="2"/>
      <c r="C87" s="69" t="s">
        <v>304</v>
      </c>
      <c r="D87" s="70"/>
      <c r="E87" s="92"/>
      <c r="F87" s="71" t="s">
        <v>305</v>
      </c>
      <c r="G87" s="72"/>
    </row>
    <row r="88" spans="2:7">
      <c r="B88" s="2" t="s">
        <v>306</v>
      </c>
      <c r="C88" s="73" t="s">
        <v>307</v>
      </c>
      <c r="D88" s="94">
        <v>68608240</v>
      </c>
      <c r="E88" s="92" t="s">
        <v>308</v>
      </c>
      <c r="F88" s="82" t="s">
        <v>309</v>
      </c>
      <c r="G88" s="93">
        <v>0</v>
      </c>
    </row>
    <row r="89" spans="2:7">
      <c r="B89" s="2" t="s">
        <v>310</v>
      </c>
      <c r="C89" s="73" t="s">
        <v>311</v>
      </c>
      <c r="D89" s="94">
        <v>274726638</v>
      </c>
      <c r="E89" s="92" t="s">
        <v>312</v>
      </c>
      <c r="F89" s="82" t="s">
        <v>313</v>
      </c>
      <c r="G89" s="58">
        <v>0</v>
      </c>
    </row>
    <row r="90" spans="2:7">
      <c r="B90" s="2" t="s">
        <v>314</v>
      </c>
      <c r="C90" s="80" t="s">
        <v>315</v>
      </c>
      <c r="D90" s="94">
        <v>-90139446</v>
      </c>
      <c r="E90" s="92" t="s">
        <v>316</v>
      </c>
      <c r="F90" s="82" t="s">
        <v>317</v>
      </c>
      <c r="G90" s="58">
        <v>0</v>
      </c>
    </row>
    <row r="91" spans="2:7">
      <c r="B91" s="2" t="s">
        <v>318</v>
      </c>
      <c r="C91" s="73" t="s">
        <v>319</v>
      </c>
      <c r="D91" s="94">
        <v>276327585</v>
      </c>
      <c r="E91" s="92" t="s">
        <v>320</v>
      </c>
      <c r="F91" s="82" t="s">
        <v>321</v>
      </c>
      <c r="G91" s="93">
        <v>0</v>
      </c>
    </row>
    <row r="92" spans="2:7">
      <c r="B92" s="2" t="s">
        <v>322</v>
      </c>
      <c r="C92" s="80" t="s">
        <v>323</v>
      </c>
      <c r="D92" s="94">
        <v>-232670451</v>
      </c>
      <c r="E92" s="92" t="s">
        <v>324</v>
      </c>
      <c r="F92" s="82" t="s">
        <v>325</v>
      </c>
      <c r="G92" s="75">
        <v>0</v>
      </c>
    </row>
    <row r="93" spans="2:7">
      <c r="B93" s="2" t="s">
        <v>326</v>
      </c>
      <c r="C93" s="73" t="s">
        <v>327</v>
      </c>
      <c r="D93" s="94">
        <v>56018401</v>
      </c>
      <c r="E93" s="92" t="s">
        <v>328</v>
      </c>
      <c r="F93" s="82" t="s">
        <v>329</v>
      </c>
      <c r="G93" s="75">
        <v>0</v>
      </c>
    </row>
    <row r="94" spans="2:7">
      <c r="B94" s="2" t="s">
        <v>330</v>
      </c>
      <c r="C94" s="80" t="s">
        <v>331</v>
      </c>
      <c r="D94" s="94">
        <v>-50188362</v>
      </c>
      <c r="E94" s="92" t="s">
        <v>332</v>
      </c>
      <c r="F94" s="82" t="s">
        <v>333</v>
      </c>
      <c r="G94" s="93">
        <v>0</v>
      </c>
    </row>
    <row r="95" spans="2:7">
      <c r="B95" s="2" t="s">
        <v>334</v>
      </c>
      <c r="C95" s="73" t="s">
        <v>335</v>
      </c>
      <c r="D95" s="94">
        <v>23144837</v>
      </c>
      <c r="E95" s="92" t="s">
        <v>336</v>
      </c>
      <c r="F95" s="82" t="s">
        <v>337</v>
      </c>
      <c r="G95" s="93">
        <v>9956939</v>
      </c>
    </row>
    <row r="96" spans="2:7" ht="16.5" thickBot="1">
      <c r="B96" s="2" t="s">
        <v>338</v>
      </c>
      <c r="C96" s="80" t="s">
        <v>339</v>
      </c>
      <c r="D96" s="94">
        <v>-9987210</v>
      </c>
      <c r="E96" s="92" t="s">
        <v>340</v>
      </c>
      <c r="F96" s="86" t="s">
        <v>341</v>
      </c>
      <c r="G96" s="84">
        <f>SUM(G88:G95)</f>
        <v>9956939</v>
      </c>
    </row>
    <row r="97" spans="2:7">
      <c r="B97" s="2" t="s">
        <v>342</v>
      </c>
      <c r="C97" s="73" t="s">
        <v>343</v>
      </c>
      <c r="D97" s="94">
        <v>62208453</v>
      </c>
      <c r="E97" s="92"/>
      <c r="F97" s="71" t="s">
        <v>344</v>
      </c>
      <c r="G97" s="72"/>
    </row>
    <row r="98" spans="2:7">
      <c r="B98" s="2" t="s">
        <v>345</v>
      </c>
      <c r="C98" s="80" t="s">
        <v>346</v>
      </c>
      <c r="D98" s="94">
        <v>-58962060</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319086625</v>
      </c>
      <c r="E102" s="92" t="s">
        <v>363</v>
      </c>
      <c r="F102" s="82" t="s">
        <v>364</v>
      </c>
      <c r="G102" s="93">
        <v>0</v>
      </c>
    </row>
    <row r="103" spans="2:7">
      <c r="B103" s="2"/>
      <c r="C103" s="69" t="s">
        <v>365</v>
      </c>
      <c r="D103" s="70"/>
      <c r="E103" s="92" t="s">
        <v>366</v>
      </c>
      <c r="F103" s="82" t="s">
        <v>367</v>
      </c>
      <c r="G103" s="93">
        <v>19521567</v>
      </c>
    </row>
    <row r="104" spans="2:7" ht="16.5" thickBot="1">
      <c r="B104" s="2" t="s">
        <v>368</v>
      </c>
      <c r="C104" s="73" t="s">
        <v>369</v>
      </c>
      <c r="D104" s="75">
        <v>1105904</v>
      </c>
      <c r="E104" s="92" t="s">
        <v>370</v>
      </c>
      <c r="F104" s="86" t="s">
        <v>224</v>
      </c>
      <c r="G104" s="84">
        <f>SUM(G98:G103)</f>
        <v>19521567</v>
      </c>
    </row>
    <row r="105" spans="2:7" ht="16.5" thickBot="1">
      <c r="B105" s="2" t="s">
        <v>371</v>
      </c>
      <c r="C105" s="80" t="s">
        <v>372</v>
      </c>
      <c r="D105" s="75">
        <v>-1105904</v>
      </c>
      <c r="E105" s="92" t="s">
        <v>373</v>
      </c>
      <c r="F105" s="88" t="s">
        <v>374</v>
      </c>
      <c r="G105" s="89">
        <f>G79+G86+G96+G104</f>
        <v>33252530</v>
      </c>
    </row>
    <row r="106" spans="2:7" ht="16.5" thickBot="1">
      <c r="B106" s="2" t="s">
        <v>375</v>
      </c>
      <c r="C106" s="73" t="s">
        <v>376</v>
      </c>
      <c r="D106" s="75">
        <v>12255648</v>
      </c>
      <c r="E106" s="92"/>
      <c r="F106" s="91"/>
      <c r="G106" s="91"/>
    </row>
    <row r="107" spans="2:7" ht="16.5" thickBot="1">
      <c r="B107" s="2" t="s">
        <v>377</v>
      </c>
      <c r="C107" s="80" t="s">
        <v>378</v>
      </c>
      <c r="D107" s="75">
        <v>-6315328</v>
      </c>
      <c r="E107" s="92" t="s">
        <v>379</v>
      </c>
      <c r="F107" s="96" t="s">
        <v>380</v>
      </c>
      <c r="G107" s="97">
        <f>+G64+G105</f>
        <v>403275468.38</v>
      </c>
    </row>
    <row r="108" spans="2:7" ht="16.5" thickBot="1">
      <c r="B108" s="2" t="s">
        <v>381</v>
      </c>
      <c r="C108" s="86" t="s">
        <v>382</v>
      </c>
      <c r="D108" s="87">
        <f>SUM(D104:D107)</f>
        <v>5940320</v>
      </c>
      <c r="E108" s="92"/>
      <c r="F108" s="91"/>
      <c r="G108" s="91"/>
    </row>
    <row r="109" spans="2:7" ht="16.5" thickBot="1">
      <c r="B109" s="2" t="s">
        <v>383</v>
      </c>
      <c r="C109" s="88" t="s">
        <v>384</v>
      </c>
      <c r="D109" s="89">
        <f>+D72+D77+D86+D102+D108</f>
        <v>454515319.49000001</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948777965.59200001</v>
      </c>
      <c r="E111" s="92" t="s">
        <v>389</v>
      </c>
      <c r="F111" s="82" t="s">
        <v>390</v>
      </c>
      <c r="G111" s="101">
        <v>51570947</v>
      </c>
    </row>
    <row r="112" spans="2:7">
      <c r="B112" s="2"/>
      <c r="C112" s="91"/>
      <c r="D112" s="91"/>
      <c r="E112" s="92" t="s">
        <v>391</v>
      </c>
      <c r="F112" s="82" t="s">
        <v>392</v>
      </c>
      <c r="G112" s="101">
        <v>3303959</v>
      </c>
    </row>
    <row r="113" spans="2:7" ht="16.5" thickBot="1">
      <c r="C113" s="102"/>
      <c r="D113" s="103"/>
      <c r="E113" s="92" t="s">
        <v>393</v>
      </c>
      <c r="F113" s="104" t="s">
        <v>394</v>
      </c>
      <c r="G113" s="105">
        <f>SUM(G111:G112)</f>
        <v>54874906</v>
      </c>
    </row>
    <row r="114" spans="2:7">
      <c r="B114" s="2"/>
      <c r="C114" s="90"/>
      <c r="D114" s="106"/>
      <c r="E114" s="92"/>
      <c r="F114" s="99" t="s">
        <v>395</v>
      </c>
      <c r="G114" s="107"/>
    </row>
    <row r="115" spans="2:7">
      <c r="B115" s="2" t="s">
        <v>396</v>
      </c>
      <c r="C115" s="108" t="s">
        <v>397</v>
      </c>
      <c r="D115" s="109">
        <v>854813</v>
      </c>
      <c r="E115" s="110" t="s">
        <v>398</v>
      </c>
      <c r="F115" s="82" t="s">
        <v>399</v>
      </c>
      <c r="G115" s="58">
        <v>56109019</v>
      </c>
    </row>
    <row r="116" spans="2:7">
      <c r="B116" s="2"/>
      <c r="C116" s="90"/>
      <c r="D116" s="106"/>
      <c r="E116" s="110" t="s">
        <v>400</v>
      </c>
      <c r="F116" s="82" t="s">
        <v>401</v>
      </c>
      <c r="G116" s="58">
        <v>0</v>
      </c>
    </row>
    <row r="117" spans="2:7">
      <c r="B117" s="2" t="s">
        <v>402</v>
      </c>
      <c r="C117" s="108" t="s">
        <v>403</v>
      </c>
      <c r="D117" s="109">
        <v>854813</v>
      </c>
      <c r="E117" s="110" t="s">
        <v>404</v>
      </c>
      <c r="F117" s="82" t="s">
        <v>405</v>
      </c>
      <c r="G117" s="58">
        <f>130952398+11724595</f>
        <v>142676993</v>
      </c>
    </row>
    <row r="118" spans="2:7">
      <c r="B118" s="2"/>
      <c r="C118" s="90"/>
      <c r="D118" s="91"/>
      <c r="E118" s="68" t="s">
        <v>406</v>
      </c>
      <c r="F118" s="82" t="s">
        <v>407</v>
      </c>
      <c r="G118" s="58">
        <v>0</v>
      </c>
    </row>
    <row r="119" spans="2:7" ht="16.5" thickBot="1">
      <c r="B119" s="2"/>
      <c r="C119" s="102"/>
      <c r="D119" s="103"/>
      <c r="E119" s="68" t="s">
        <v>408</v>
      </c>
      <c r="F119" s="82" t="s">
        <v>409</v>
      </c>
      <c r="G119" s="111">
        <v>93054622</v>
      </c>
    </row>
    <row r="120" spans="2:7" ht="16.5" thickBot="1">
      <c r="C120" s="290" t="str">
        <f>IF(D114-D116=0,"Cuentas de Orden Coiniciden","Cuentas de Orden No Coinciden")</f>
        <v>Cuentas de Orden Coiniciden</v>
      </c>
      <c r="D120" s="291"/>
      <c r="E120" s="110" t="s">
        <v>410</v>
      </c>
      <c r="F120" s="104" t="s">
        <v>411</v>
      </c>
      <c r="G120" s="105">
        <f>+IF([30]E.C.P!E70-SUM(G115:G119)=0,[30]E.C.P!E70,"Error")</f>
        <v>291840634</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126959841</v>
      </c>
    </row>
    <row r="124" spans="2:7" ht="12.75" customHeight="1">
      <c r="C124" s="114"/>
      <c r="D124" s="115"/>
      <c r="E124" s="110" t="s">
        <v>417</v>
      </c>
      <c r="F124" s="82" t="s">
        <v>418</v>
      </c>
      <c r="G124" s="101">
        <v>13345610</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+[30]E.C.P!F70</f>
        <v>140305451</v>
      </c>
    </row>
    <row r="128" spans="2:7" ht="16.5" customHeight="1">
      <c r="C128" s="102"/>
      <c r="D128" s="103"/>
      <c r="E128" s="110"/>
      <c r="F128" s="117" t="s">
        <v>425</v>
      </c>
      <c r="G128" s="107"/>
    </row>
    <row r="129" spans="3:7" ht="12.75" customHeight="1">
      <c r="C129" s="289"/>
      <c r="D129" s="289"/>
      <c r="E129" s="110" t="s">
        <v>426</v>
      </c>
      <c r="F129" s="82" t="s">
        <v>427</v>
      </c>
      <c r="G129" s="58">
        <f>23866284+11724595*0</f>
        <v>23866284</v>
      </c>
    </row>
    <row r="130" spans="3:7" ht="12.75" customHeight="1">
      <c r="C130" s="289"/>
      <c r="D130" s="289"/>
      <c r="E130" s="110" t="s">
        <v>428</v>
      </c>
      <c r="F130" s="82" t="s">
        <v>429</v>
      </c>
      <c r="G130" s="94">
        <v>34615222.220000029</v>
      </c>
    </row>
    <row r="131" spans="3:7" ht="17.25" customHeight="1" thickBot="1">
      <c r="C131" s="102"/>
      <c r="D131" s="103"/>
      <c r="E131" s="110" t="s">
        <v>430</v>
      </c>
      <c r="F131" s="116" t="s">
        <v>431</v>
      </c>
      <c r="G131" s="105">
        <f>SUM(G129:G130)</f>
        <v>58481506.220000029</v>
      </c>
    </row>
    <row r="132" spans="3:7" ht="15" customHeight="1" thickBot="1">
      <c r="C132" s="102"/>
      <c r="D132" s="103"/>
      <c r="E132" s="110" t="s">
        <v>432</v>
      </c>
      <c r="F132" s="88" t="s">
        <v>433</v>
      </c>
      <c r="G132" s="118">
        <f>+G113+G120+G127+G131</f>
        <v>545502497.22000003</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948777965.60000002</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0:D121"/>
    <mergeCell ref="C129:D130"/>
    <mergeCell ref="C133:D134"/>
    <mergeCell ref="C1:E1"/>
    <mergeCell ref="C2:E2"/>
    <mergeCell ref="C3:E3"/>
    <mergeCell ref="C4:D4"/>
  </mergeCells>
  <conditionalFormatting sqref="D8:D11 D13:D18 D34:D55 D57:D63 D68:D72 D74:D77 D79:D86 D88:D102 D104:D108 G8:G21 G23 D20:D32 G31:G134 G29">
    <cfRule type="cellIs" dxfId="49" priority="3" stopIfTrue="1" operator="between">
      <formula>-0.1</formula>
      <formula>-50</formula>
    </cfRule>
    <cfRule type="cellIs" dxfId="48" priority="4" stopIfTrue="1" operator="between">
      <formula>0.1</formula>
      <formula>50</formula>
    </cfRule>
  </conditionalFormatting>
  <conditionalFormatting sqref="G24:G28">
    <cfRule type="cellIs" dxfId="47" priority="1" stopIfTrue="1" operator="between">
      <formula>-0.1</formula>
      <formula>-50</formula>
    </cfRule>
    <cfRule type="cellIs" dxfId="46"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G16 G45 G117:G118 G129"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42578125" style="9" customWidth="1"/>
    <col min="9"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[31]Presentacion!C3</f>
        <v>COMERI - IAMPP</v>
      </c>
      <c r="G1" s="56"/>
    </row>
    <row r="2" spans="1:7" s="3" customFormat="1" ht="15" customHeight="1">
      <c r="A2" s="1"/>
      <c r="B2" s="2"/>
      <c r="C2" s="294" t="s">
        <v>2</v>
      </c>
      <c r="D2" s="294"/>
      <c r="E2" s="294"/>
      <c r="F2" s="55" t="str">
        <f>[31]Presentacion!C4</f>
        <v>Rivera</v>
      </c>
      <c r="G2" s="56"/>
    </row>
    <row r="3" spans="1:7" s="3" customFormat="1" ht="15" customHeight="1">
      <c r="A3" s="1"/>
      <c r="B3" s="2"/>
      <c r="C3" s="294" t="s">
        <v>3</v>
      </c>
      <c r="D3" s="294"/>
      <c r="E3" s="294"/>
      <c r="F3" s="57">
        <f>[31]Presentacion!C7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457592</v>
      </c>
      <c r="E8" s="74" t="s">
        <v>13</v>
      </c>
      <c r="F8" s="73" t="s">
        <v>14</v>
      </c>
      <c r="G8" s="75">
        <v>14126608.26</v>
      </c>
    </row>
    <row r="9" spans="1:7">
      <c r="B9" s="8" t="s">
        <v>15</v>
      </c>
      <c r="C9" s="73" t="s">
        <v>16</v>
      </c>
      <c r="D9" s="58">
        <v>0</v>
      </c>
      <c r="E9" s="74" t="s">
        <v>17</v>
      </c>
      <c r="F9" s="73" t="s">
        <v>18</v>
      </c>
      <c r="G9" s="75">
        <v>35703387.189999998</v>
      </c>
    </row>
    <row r="10" spans="1:7">
      <c r="B10" s="8" t="s">
        <v>19</v>
      </c>
      <c r="C10" s="73" t="s">
        <v>20</v>
      </c>
      <c r="D10" s="76">
        <v>11061163.439999999</v>
      </c>
      <c r="E10" s="74" t="s">
        <v>21</v>
      </c>
      <c r="F10" s="73" t="s">
        <v>22</v>
      </c>
      <c r="G10" s="58">
        <v>0</v>
      </c>
    </row>
    <row r="11" spans="1:7" ht="16.5" thickBot="1">
      <c r="B11" s="8" t="s">
        <v>23</v>
      </c>
      <c r="C11" s="77" t="s">
        <v>24</v>
      </c>
      <c r="D11" s="78">
        <f>SUM(D8:D10)</f>
        <v>11518755.439999999</v>
      </c>
      <c r="E11" s="74" t="s">
        <v>25</v>
      </c>
      <c r="F11" s="73" t="s">
        <v>26</v>
      </c>
      <c r="G11" s="75">
        <v>2294275.6300000004</v>
      </c>
    </row>
    <row r="12" spans="1:7">
      <c r="C12" s="69" t="s">
        <v>27</v>
      </c>
      <c r="D12" s="70"/>
      <c r="E12" s="74" t="s">
        <v>28</v>
      </c>
      <c r="F12" s="73" t="s">
        <v>29</v>
      </c>
      <c r="G12" s="58">
        <v>4658</v>
      </c>
    </row>
    <row r="13" spans="1:7">
      <c r="B13" s="8" t="s">
        <v>30</v>
      </c>
      <c r="C13" s="73" t="s">
        <v>31</v>
      </c>
      <c r="D13" s="79">
        <v>0</v>
      </c>
      <c r="E13" s="74" t="s">
        <v>32</v>
      </c>
      <c r="F13" s="73" t="s">
        <v>33</v>
      </c>
      <c r="G13" s="75">
        <v>128382</v>
      </c>
    </row>
    <row r="14" spans="1:7">
      <c r="B14" s="8" t="s">
        <v>34</v>
      </c>
      <c r="C14" s="80" t="s">
        <v>35</v>
      </c>
      <c r="D14" s="58">
        <v>0</v>
      </c>
      <c r="E14" s="74" t="s">
        <v>36</v>
      </c>
      <c r="F14" s="73" t="s">
        <v>37</v>
      </c>
      <c r="G14" s="58">
        <v>0</v>
      </c>
    </row>
    <row r="15" spans="1:7">
      <c r="B15" s="8" t="s">
        <v>38</v>
      </c>
      <c r="C15" s="73" t="s">
        <v>39</v>
      </c>
      <c r="D15" s="58">
        <v>0</v>
      </c>
      <c r="E15" s="74" t="s">
        <v>40</v>
      </c>
      <c r="F15" s="73" t="s">
        <v>41</v>
      </c>
      <c r="G15" s="58">
        <v>2854622</v>
      </c>
    </row>
    <row r="16" spans="1:7">
      <c r="B16" s="8" t="s">
        <v>42</v>
      </c>
      <c r="C16" s="80" t="s">
        <v>43</v>
      </c>
      <c r="D16" s="58">
        <v>0</v>
      </c>
      <c r="E16" s="74" t="s">
        <v>44</v>
      </c>
      <c r="F16" s="73" t="s">
        <v>45</v>
      </c>
      <c r="G16" s="58">
        <v>12396051</v>
      </c>
    </row>
    <row r="17" spans="2:7">
      <c r="B17" s="8" t="s">
        <v>46</v>
      </c>
      <c r="C17" s="80" t="s">
        <v>47</v>
      </c>
      <c r="D17" s="58">
        <v>0</v>
      </c>
      <c r="E17" s="74" t="s">
        <v>48</v>
      </c>
      <c r="F17" s="73" t="s">
        <v>49</v>
      </c>
      <c r="G17" s="58">
        <v>86463438</v>
      </c>
    </row>
    <row r="18" spans="2:7" ht="16.5" thickBot="1">
      <c r="B18" s="8" t="s">
        <v>50</v>
      </c>
      <c r="C18" s="77" t="s">
        <v>51</v>
      </c>
      <c r="D18" s="78">
        <f>SUM(D13:D17)</f>
        <v>0</v>
      </c>
      <c r="E18" s="74" t="s">
        <v>52</v>
      </c>
      <c r="F18" s="73" t="s">
        <v>53</v>
      </c>
      <c r="G18" s="58">
        <v>0</v>
      </c>
    </row>
    <row r="19" spans="2:7">
      <c r="C19" s="69" t="s">
        <v>54</v>
      </c>
      <c r="D19" s="70"/>
      <c r="E19" s="68" t="s">
        <v>55</v>
      </c>
      <c r="F19" s="73" t="s">
        <v>56</v>
      </c>
      <c r="G19" s="58">
        <v>13157945</v>
      </c>
    </row>
    <row r="20" spans="2:7">
      <c r="B20" s="8" t="s">
        <v>57</v>
      </c>
      <c r="C20" s="73" t="s">
        <v>58</v>
      </c>
      <c r="D20" s="58">
        <v>4491037</v>
      </c>
      <c r="E20" s="74" t="s">
        <v>59</v>
      </c>
      <c r="F20" s="73" t="s">
        <v>60</v>
      </c>
      <c r="G20" s="58">
        <v>0</v>
      </c>
    </row>
    <row r="21" spans="2:7" ht="16.5" thickBot="1">
      <c r="B21" s="8" t="s">
        <v>61</v>
      </c>
      <c r="C21" s="73" t="s">
        <v>62</v>
      </c>
      <c r="D21" s="75">
        <v>3880099</v>
      </c>
      <c r="E21" s="74" t="s">
        <v>63</v>
      </c>
      <c r="F21" s="77" t="s">
        <v>64</v>
      </c>
      <c r="G21" s="81">
        <f>SUM(G8:G20)</f>
        <v>167129367.07999998</v>
      </c>
    </row>
    <row r="22" spans="2:7">
      <c r="B22" s="8" t="s">
        <v>65</v>
      </c>
      <c r="C22" s="73" t="s">
        <v>66</v>
      </c>
      <c r="D22" s="58">
        <v>13029</v>
      </c>
      <c r="E22" s="74"/>
      <c r="F22" s="71" t="s">
        <v>67</v>
      </c>
      <c r="G22" s="72"/>
    </row>
    <row r="23" spans="2:7">
      <c r="B23" s="8" t="s">
        <v>68</v>
      </c>
      <c r="C23" s="73" t="s">
        <v>69</v>
      </c>
      <c r="D23" s="58">
        <v>1437014</v>
      </c>
      <c r="E23" s="74" t="s">
        <v>70</v>
      </c>
      <c r="F23" s="82" t="s">
        <v>71</v>
      </c>
      <c r="G23" s="75">
        <v>16481430</v>
      </c>
    </row>
    <row r="24" spans="2:7">
      <c r="B24" s="8" t="s">
        <v>72</v>
      </c>
      <c r="C24" s="73" t="s">
        <v>73</v>
      </c>
      <c r="D24" s="58">
        <v>0</v>
      </c>
      <c r="E24" s="74" t="s">
        <v>74</v>
      </c>
      <c r="F24" s="83" t="s">
        <v>60</v>
      </c>
      <c r="G24" s="58">
        <v>-108527</v>
      </c>
    </row>
    <row r="25" spans="2:7">
      <c r="B25" s="8" t="s">
        <v>75</v>
      </c>
      <c r="C25" s="73" t="s">
        <v>76</v>
      </c>
      <c r="D25" s="58">
        <v>0</v>
      </c>
      <c r="E25" s="74" t="s">
        <v>77</v>
      </c>
      <c r="F25" s="82" t="s">
        <v>78</v>
      </c>
      <c r="G25" s="58">
        <v>798788</v>
      </c>
    </row>
    <row r="26" spans="2:7">
      <c r="B26" s="8" t="s">
        <v>79</v>
      </c>
      <c r="C26" s="73" t="s">
        <v>80</v>
      </c>
      <c r="D26" s="75">
        <v>41663853.980000004</v>
      </c>
      <c r="E26" s="74" t="s">
        <v>81</v>
      </c>
      <c r="F26" s="83" t="s">
        <v>82</v>
      </c>
      <c r="G26" s="58">
        <v>-33897</v>
      </c>
    </row>
    <row r="27" spans="2:7">
      <c r="B27" s="8" t="s">
        <v>83</v>
      </c>
      <c r="C27" s="73" t="s">
        <v>84</v>
      </c>
      <c r="D27" s="75">
        <v>6077474</v>
      </c>
      <c r="E27" s="74" t="s">
        <v>85</v>
      </c>
      <c r="F27" s="82" t="s">
        <v>86</v>
      </c>
      <c r="G27" s="58">
        <v>0</v>
      </c>
    </row>
    <row r="28" spans="2:7">
      <c r="B28" s="8" t="s">
        <v>87</v>
      </c>
      <c r="C28" s="73" t="s">
        <v>88</v>
      </c>
      <c r="D28" s="75">
        <v>3464355</v>
      </c>
      <c r="E28" s="74" t="s">
        <v>89</v>
      </c>
      <c r="F28" s="82" t="s">
        <v>90</v>
      </c>
      <c r="G28" s="58">
        <v>0</v>
      </c>
    </row>
    <row r="29" spans="2:7" ht="16.5" thickBot="1">
      <c r="B29" s="8" t="s">
        <v>91</v>
      </c>
      <c r="C29" s="73" t="s">
        <v>92</v>
      </c>
      <c r="D29" s="58">
        <v>938193</v>
      </c>
      <c r="E29" s="74" t="s">
        <v>93</v>
      </c>
      <c r="F29" s="77" t="s">
        <v>94</v>
      </c>
      <c r="G29" s="78">
        <f>SUM(G23:G28)</f>
        <v>17137794</v>
      </c>
    </row>
    <row r="30" spans="2:7">
      <c r="B30" s="8" t="s">
        <v>95</v>
      </c>
      <c r="C30" s="73" t="s">
        <v>96</v>
      </c>
      <c r="D30" s="58">
        <v>0</v>
      </c>
      <c r="E30" s="74"/>
      <c r="F30" s="71" t="s">
        <v>97</v>
      </c>
      <c r="G30" s="72"/>
    </row>
    <row r="31" spans="2:7">
      <c r="B31" s="8" t="s">
        <v>98</v>
      </c>
      <c r="C31" s="80" t="s">
        <v>99</v>
      </c>
      <c r="D31" s="58">
        <v>-2455044</v>
      </c>
      <c r="E31" s="74" t="s">
        <v>100</v>
      </c>
      <c r="F31" s="82" t="s">
        <v>101</v>
      </c>
      <c r="G31" s="75">
        <v>15445057</v>
      </c>
    </row>
    <row r="32" spans="2:7" ht="16.5" thickBot="1">
      <c r="B32" s="8" t="s">
        <v>102</v>
      </c>
      <c r="C32" s="77" t="s">
        <v>103</v>
      </c>
      <c r="D32" s="84">
        <f>SUM(D20:D31)</f>
        <v>59510010.980000004</v>
      </c>
      <c r="E32" s="74" t="s">
        <v>104</v>
      </c>
      <c r="F32" s="82" t="s">
        <v>105</v>
      </c>
      <c r="G32" s="58">
        <v>74091176</v>
      </c>
    </row>
    <row r="33" spans="2:7">
      <c r="C33" s="69" t="s">
        <v>106</v>
      </c>
      <c r="D33" s="70"/>
      <c r="E33" s="74" t="s">
        <v>107</v>
      </c>
      <c r="F33" s="82" t="s">
        <v>108</v>
      </c>
      <c r="G33" s="75">
        <v>0</v>
      </c>
    </row>
    <row r="34" spans="2:7">
      <c r="B34" s="8" t="s">
        <v>109</v>
      </c>
      <c r="C34" s="73" t="s">
        <v>110</v>
      </c>
      <c r="D34" s="58">
        <v>27846414</v>
      </c>
      <c r="E34" s="74" t="s">
        <v>111</v>
      </c>
      <c r="F34" s="82" t="s">
        <v>112</v>
      </c>
      <c r="G34" s="58">
        <v>0</v>
      </c>
    </row>
    <row r="35" spans="2:7">
      <c r="B35" s="8" t="s">
        <v>113</v>
      </c>
      <c r="C35" s="73" t="s">
        <v>114</v>
      </c>
      <c r="D35" s="58">
        <v>0</v>
      </c>
      <c r="E35" s="68" t="s">
        <v>115</v>
      </c>
      <c r="F35" s="82" t="s">
        <v>116</v>
      </c>
      <c r="G35" s="58">
        <v>8327569</v>
      </c>
    </row>
    <row r="36" spans="2:7">
      <c r="B36" s="8" t="s">
        <v>117</v>
      </c>
      <c r="C36" s="73" t="s">
        <v>118</v>
      </c>
      <c r="D36" s="58">
        <v>0</v>
      </c>
      <c r="E36" s="74" t="s">
        <v>119</v>
      </c>
      <c r="F36" s="82" t="s">
        <v>120</v>
      </c>
      <c r="G36" s="58">
        <v>0</v>
      </c>
    </row>
    <row r="37" spans="2:7">
      <c r="B37" s="8" t="s">
        <v>121</v>
      </c>
      <c r="C37" s="73" t="s">
        <v>122</v>
      </c>
      <c r="D37" s="58">
        <v>3331095</v>
      </c>
      <c r="E37" s="85" t="s">
        <v>123</v>
      </c>
      <c r="F37" s="82" t="s">
        <v>124</v>
      </c>
      <c r="G37" s="58">
        <v>0</v>
      </c>
    </row>
    <row r="38" spans="2:7">
      <c r="B38" s="8" t="s">
        <v>125</v>
      </c>
      <c r="C38" s="73" t="s">
        <v>126</v>
      </c>
      <c r="D38" s="58">
        <v>14263325</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278438</v>
      </c>
    </row>
    <row r="42" spans="2:7">
      <c r="B42" s="8" t="s">
        <v>141</v>
      </c>
      <c r="C42" s="73" t="s">
        <v>142</v>
      </c>
      <c r="D42" s="58">
        <v>3845588</v>
      </c>
      <c r="E42" s="85" t="s">
        <v>143</v>
      </c>
      <c r="F42" s="82" t="s">
        <v>144</v>
      </c>
      <c r="G42" s="58">
        <v>2928984</v>
      </c>
    </row>
    <row r="43" spans="2:7">
      <c r="B43" s="8" t="s">
        <v>145</v>
      </c>
      <c r="C43" s="73" t="s">
        <v>146</v>
      </c>
      <c r="D43" s="58">
        <v>19000000</v>
      </c>
      <c r="E43" s="74" t="s">
        <v>147</v>
      </c>
      <c r="F43" s="82" t="s">
        <v>148</v>
      </c>
      <c r="G43" s="58">
        <v>19209152</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1000015</v>
      </c>
    </row>
    <row r="46" spans="2:7">
      <c r="B46" s="8" t="s">
        <v>157</v>
      </c>
      <c r="C46" s="73" t="s">
        <v>158</v>
      </c>
      <c r="D46" s="75">
        <v>0</v>
      </c>
      <c r="E46" s="74" t="s">
        <v>159</v>
      </c>
      <c r="F46" s="82" t="s">
        <v>160</v>
      </c>
      <c r="G46" s="58">
        <v>316035</v>
      </c>
    </row>
    <row r="47" spans="2:7">
      <c r="B47" s="8" t="s">
        <v>161</v>
      </c>
      <c r="C47" s="73" t="s">
        <v>162</v>
      </c>
      <c r="D47" s="75">
        <v>0</v>
      </c>
      <c r="E47" s="74" t="s">
        <v>163</v>
      </c>
      <c r="F47" s="82" t="s">
        <v>164</v>
      </c>
      <c r="G47" s="58">
        <v>1077664</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6465449</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6744136</v>
      </c>
    </row>
    <row r="55" spans="2:7" ht="16.5" thickBot="1">
      <c r="B55" s="8" t="s">
        <v>191</v>
      </c>
      <c r="C55" s="77" t="s">
        <v>192</v>
      </c>
      <c r="D55" s="84">
        <f>SUM(D34:D54)</f>
        <v>74751871</v>
      </c>
      <c r="E55" s="74" t="s">
        <v>193</v>
      </c>
      <c r="F55" s="82" t="s">
        <v>194</v>
      </c>
      <c r="G55" s="58">
        <v>-2506461</v>
      </c>
    </row>
    <row r="56" spans="2:7" ht="16.5" thickBot="1">
      <c r="C56" s="69" t="s">
        <v>195</v>
      </c>
      <c r="D56" s="70"/>
      <c r="E56" s="74" t="s">
        <v>196</v>
      </c>
      <c r="F56" s="77" t="s">
        <v>197</v>
      </c>
      <c r="G56" s="84">
        <f>SUM(G31:G55)</f>
        <v>126911765</v>
      </c>
    </row>
    <row r="57" spans="2:7">
      <c r="B57" s="8" t="s">
        <v>198</v>
      </c>
      <c r="C57" s="73" t="s">
        <v>199</v>
      </c>
      <c r="D57" s="58">
        <v>8337328</v>
      </c>
      <c r="E57" s="74"/>
      <c r="F57" s="71" t="s">
        <v>200</v>
      </c>
      <c r="G57" s="72"/>
    </row>
    <row r="58" spans="2:7">
      <c r="B58" s="8" t="s">
        <v>201</v>
      </c>
      <c r="C58" s="73" t="s">
        <v>202</v>
      </c>
      <c r="D58" s="58">
        <v>127344</v>
      </c>
      <c r="E58" s="74" t="s">
        <v>203</v>
      </c>
      <c r="F58" s="73" t="s">
        <v>204</v>
      </c>
      <c r="G58" s="58">
        <v>0</v>
      </c>
    </row>
    <row r="59" spans="2:7">
      <c r="B59" s="8" t="s">
        <v>205</v>
      </c>
      <c r="C59" s="73" t="s">
        <v>206</v>
      </c>
      <c r="D59" s="58">
        <v>4194032</v>
      </c>
      <c r="E59" s="74" t="s">
        <v>207</v>
      </c>
      <c r="F59" s="73" t="s">
        <v>208</v>
      </c>
      <c r="G59" s="58">
        <v>1179400</v>
      </c>
    </row>
    <row r="60" spans="2:7">
      <c r="B60" s="8" t="s">
        <v>209</v>
      </c>
      <c r="C60" s="73" t="s">
        <v>210</v>
      </c>
      <c r="D60" s="58">
        <v>2284690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14943394</v>
      </c>
      <c r="E63" s="74" t="s">
        <v>223</v>
      </c>
      <c r="F63" s="86" t="s">
        <v>224</v>
      </c>
      <c r="G63" s="84">
        <f>SUM(G58:G62)</f>
        <v>1179400</v>
      </c>
    </row>
    <row r="64" spans="2:7" ht="16.5" thickBot="1">
      <c r="B64" s="8" t="s">
        <v>225</v>
      </c>
      <c r="C64" s="88" t="s">
        <v>226</v>
      </c>
      <c r="D64" s="89">
        <f>D11+D18+D32+D55+D63</f>
        <v>160724031.42000002</v>
      </c>
      <c r="E64" s="74" t="s">
        <v>227</v>
      </c>
      <c r="F64" s="88" t="s">
        <v>228</v>
      </c>
      <c r="G64" s="89">
        <f>+G21+G29+G56+G63</f>
        <v>312358326.07999998</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66973362</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66973362</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800000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800000</v>
      </c>
    </row>
    <row r="80" spans="2:7">
      <c r="B80" s="2" t="s">
        <v>279</v>
      </c>
      <c r="C80" s="73" t="s">
        <v>280</v>
      </c>
      <c r="D80" s="75">
        <v>0</v>
      </c>
      <c r="E80" s="92"/>
      <c r="F80" s="71" t="s">
        <v>281</v>
      </c>
      <c r="G80" s="72"/>
    </row>
    <row r="81" spans="2:7">
      <c r="B81" s="2" t="s">
        <v>282</v>
      </c>
      <c r="C81" s="73" t="s">
        <v>283</v>
      </c>
      <c r="D81" s="58">
        <v>0</v>
      </c>
      <c r="E81" s="92" t="s">
        <v>284</v>
      </c>
      <c r="F81" s="82" t="s">
        <v>285</v>
      </c>
      <c r="G81" s="75">
        <v>0</v>
      </c>
    </row>
    <row r="82" spans="2:7">
      <c r="B82" s="2" t="s">
        <v>286</v>
      </c>
      <c r="C82" s="80" t="s">
        <v>43</v>
      </c>
      <c r="D82" s="58">
        <v>0</v>
      </c>
      <c r="E82" s="92" t="s">
        <v>287</v>
      </c>
      <c r="F82" s="82" t="s">
        <v>274</v>
      </c>
      <c r="G82" s="58">
        <v>0</v>
      </c>
    </row>
    <row r="83" spans="2:7">
      <c r="B83" s="2" t="s">
        <v>288</v>
      </c>
      <c r="C83" s="73" t="s">
        <v>289</v>
      </c>
      <c r="D83" s="75">
        <v>0</v>
      </c>
      <c r="E83" s="92" t="s">
        <v>290</v>
      </c>
      <c r="F83" s="82" t="s">
        <v>291</v>
      </c>
      <c r="G83" s="58">
        <v>0</v>
      </c>
    </row>
    <row r="84" spans="2:7">
      <c r="B84" s="2" t="s">
        <v>292</v>
      </c>
      <c r="C84" s="73" t="s">
        <v>293</v>
      </c>
      <c r="D84" s="58">
        <v>0</v>
      </c>
      <c r="E84" s="92" t="s">
        <v>294</v>
      </c>
      <c r="F84" s="82" t="s">
        <v>295</v>
      </c>
      <c r="G84" s="58">
        <v>179277</v>
      </c>
    </row>
    <row r="85" spans="2:7">
      <c r="B85" s="2" t="s">
        <v>296</v>
      </c>
      <c r="C85" s="80" t="s">
        <v>297</v>
      </c>
      <c r="D85" s="58">
        <v>0</v>
      </c>
      <c r="E85" s="92" t="s">
        <v>298</v>
      </c>
      <c r="F85" s="82" t="s">
        <v>299</v>
      </c>
      <c r="G85" s="93">
        <v>-9084</v>
      </c>
    </row>
    <row r="86" spans="2:7" ht="16.5" thickBot="1">
      <c r="B86" s="2" t="s">
        <v>300</v>
      </c>
      <c r="C86" s="77" t="s">
        <v>301</v>
      </c>
      <c r="D86" s="84">
        <f>SUM(D79:D85)</f>
        <v>0</v>
      </c>
      <c r="E86" s="92" t="s">
        <v>302</v>
      </c>
      <c r="F86" s="77" t="s">
        <v>303</v>
      </c>
      <c r="G86" s="84">
        <f>SUM(G81:G85)</f>
        <v>170193</v>
      </c>
    </row>
    <row r="87" spans="2:7">
      <c r="B87" s="2"/>
      <c r="C87" s="69" t="s">
        <v>304</v>
      </c>
      <c r="D87" s="70"/>
      <c r="E87" s="92"/>
      <c r="F87" s="71" t="s">
        <v>305</v>
      </c>
      <c r="G87" s="72"/>
    </row>
    <row r="88" spans="2:7">
      <c r="B88" s="2" t="s">
        <v>306</v>
      </c>
      <c r="C88" s="73" t="s">
        <v>307</v>
      </c>
      <c r="D88" s="94">
        <v>6387215</v>
      </c>
      <c r="E88" s="92" t="s">
        <v>308</v>
      </c>
      <c r="F88" s="82" t="s">
        <v>309</v>
      </c>
      <c r="G88" s="93">
        <v>0</v>
      </c>
    </row>
    <row r="89" spans="2:7">
      <c r="B89" s="2" t="s">
        <v>310</v>
      </c>
      <c r="C89" s="73" t="s">
        <v>311</v>
      </c>
      <c r="D89" s="94">
        <v>102798367</v>
      </c>
      <c r="E89" s="92" t="s">
        <v>312</v>
      </c>
      <c r="F89" s="82" t="s">
        <v>313</v>
      </c>
      <c r="G89" s="58">
        <v>0</v>
      </c>
    </row>
    <row r="90" spans="2:7">
      <c r="B90" s="2" t="s">
        <v>314</v>
      </c>
      <c r="C90" s="80" t="s">
        <v>315</v>
      </c>
      <c r="D90" s="94">
        <v>-17118401</v>
      </c>
      <c r="E90" s="92" t="s">
        <v>316</v>
      </c>
      <c r="F90" s="82" t="s">
        <v>317</v>
      </c>
      <c r="G90" s="58">
        <v>0</v>
      </c>
    </row>
    <row r="91" spans="2:7">
      <c r="B91" s="2" t="s">
        <v>318</v>
      </c>
      <c r="C91" s="73" t="s">
        <v>319</v>
      </c>
      <c r="D91" s="94">
        <v>174715622</v>
      </c>
      <c r="E91" s="92" t="s">
        <v>320</v>
      </c>
      <c r="F91" s="82" t="s">
        <v>321</v>
      </c>
      <c r="G91" s="93">
        <v>0</v>
      </c>
    </row>
    <row r="92" spans="2:7">
      <c r="B92" s="2" t="s">
        <v>322</v>
      </c>
      <c r="C92" s="80" t="s">
        <v>323</v>
      </c>
      <c r="D92" s="94">
        <v>-152286309</v>
      </c>
      <c r="E92" s="92" t="s">
        <v>324</v>
      </c>
      <c r="F92" s="82" t="s">
        <v>325</v>
      </c>
      <c r="G92" s="75">
        <v>0</v>
      </c>
    </row>
    <row r="93" spans="2:7">
      <c r="B93" s="2" t="s">
        <v>326</v>
      </c>
      <c r="C93" s="73" t="s">
        <v>327</v>
      </c>
      <c r="D93" s="94">
        <v>4285987</v>
      </c>
      <c r="E93" s="92" t="s">
        <v>328</v>
      </c>
      <c r="F93" s="82" t="s">
        <v>329</v>
      </c>
      <c r="G93" s="75">
        <v>0</v>
      </c>
    </row>
    <row r="94" spans="2:7">
      <c r="B94" s="2" t="s">
        <v>330</v>
      </c>
      <c r="C94" s="80" t="s">
        <v>331</v>
      </c>
      <c r="D94" s="94">
        <v>-2799977</v>
      </c>
      <c r="E94" s="92" t="s">
        <v>332</v>
      </c>
      <c r="F94" s="82" t="s">
        <v>333</v>
      </c>
      <c r="G94" s="93">
        <v>0</v>
      </c>
    </row>
    <row r="95" spans="2:7">
      <c r="B95" s="2" t="s">
        <v>334</v>
      </c>
      <c r="C95" s="73" t="s">
        <v>335</v>
      </c>
      <c r="D95" s="94">
        <v>15353606</v>
      </c>
      <c r="E95" s="92" t="s">
        <v>336</v>
      </c>
      <c r="F95" s="82" t="s">
        <v>337</v>
      </c>
      <c r="G95" s="93">
        <v>58966728</v>
      </c>
    </row>
    <row r="96" spans="2:7" ht="16.5" thickBot="1">
      <c r="B96" s="2" t="s">
        <v>338</v>
      </c>
      <c r="C96" s="80" t="s">
        <v>339</v>
      </c>
      <c r="D96" s="94">
        <v>-13901373</v>
      </c>
      <c r="E96" s="92" t="s">
        <v>340</v>
      </c>
      <c r="F96" s="86" t="s">
        <v>341</v>
      </c>
      <c r="G96" s="84">
        <f>SUM(G88:G95)</f>
        <v>58966728</v>
      </c>
    </row>
    <row r="97" spans="2:7">
      <c r="B97" s="2" t="s">
        <v>342</v>
      </c>
      <c r="C97" s="73" t="s">
        <v>343</v>
      </c>
      <c r="D97" s="94">
        <v>44423779</v>
      </c>
      <c r="E97" s="92"/>
      <c r="F97" s="71" t="s">
        <v>344</v>
      </c>
      <c r="G97" s="72"/>
    </row>
    <row r="98" spans="2:7">
      <c r="B98" s="2" t="s">
        <v>345</v>
      </c>
      <c r="C98" s="80" t="s">
        <v>346</v>
      </c>
      <c r="D98" s="94">
        <v>-39277493</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122581023</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59936921</v>
      </c>
    </row>
    <row r="106" spans="2:7" ht="16.5" thickBot="1">
      <c r="B106" s="2" t="s">
        <v>375</v>
      </c>
      <c r="C106" s="73" t="s">
        <v>376</v>
      </c>
      <c r="D106" s="75">
        <v>6265462</v>
      </c>
      <c r="E106" s="92"/>
      <c r="F106" s="91"/>
      <c r="G106" s="91"/>
    </row>
    <row r="107" spans="2:7" ht="16.5" thickBot="1">
      <c r="B107" s="2" t="s">
        <v>377</v>
      </c>
      <c r="C107" s="80" t="s">
        <v>378</v>
      </c>
      <c r="D107" s="75">
        <v>-3859335</v>
      </c>
      <c r="E107" s="92" t="s">
        <v>379</v>
      </c>
      <c r="F107" s="96" t="s">
        <v>380</v>
      </c>
      <c r="G107" s="97">
        <f>+G64+G105</f>
        <v>372295247.07999998</v>
      </c>
    </row>
    <row r="108" spans="2:7" ht="16.5" thickBot="1">
      <c r="B108" s="2" t="s">
        <v>381</v>
      </c>
      <c r="C108" s="86" t="s">
        <v>382</v>
      </c>
      <c r="D108" s="87">
        <f>SUM(D104:D107)</f>
        <v>2406127</v>
      </c>
      <c r="E108" s="92"/>
      <c r="F108" s="91"/>
      <c r="G108" s="91"/>
    </row>
    <row r="109" spans="2:7" ht="16.5" thickBot="1">
      <c r="B109" s="2" t="s">
        <v>383</v>
      </c>
      <c r="C109" s="88" t="s">
        <v>384</v>
      </c>
      <c r="D109" s="89">
        <f>+D72+D77+D86+D102+D108</f>
        <v>191960512</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352684543.42000002</v>
      </c>
      <c r="E111" s="92" t="s">
        <v>389</v>
      </c>
      <c r="F111" s="82" t="s">
        <v>390</v>
      </c>
      <c r="G111" s="101">
        <v>13889218</v>
      </c>
    </row>
    <row r="112" spans="2:7">
      <c r="B112" s="2"/>
      <c r="C112" s="91"/>
      <c r="D112" s="91"/>
      <c r="E112" s="92" t="s">
        <v>391</v>
      </c>
      <c r="F112" s="82" t="s">
        <v>392</v>
      </c>
      <c r="G112" s="101">
        <v>60979078</v>
      </c>
    </row>
    <row r="113" spans="2:7" ht="16.5" thickBot="1">
      <c r="C113" s="102"/>
      <c r="D113" s="103"/>
      <c r="E113" s="92" t="s">
        <v>393</v>
      </c>
      <c r="F113" s="104" t="s">
        <v>394</v>
      </c>
      <c r="G113" s="105">
        <f>SUM(G111:G112)</f>
        <v>74868296</v>
      </c>
    </row>
    <row r="114" spans="2:7">
      <c r="B114" s="2"/>
      <c r="C114" s="90"/>
      <c r="D114" s="106"/>
      <c r="E114" s="92"/>
      <c r="F114" s="99" t="s">
        <v>395</v>
      </c>
      <c r="G114" s="107"/>
    </row>
    <row r="115" spans="2:7">
      <c r="B115" s="2" t="s">
        <v>396</v>
      </c>
      <c r="C115" s="108" t="s">
        <v>397</v>
      </c>
      <c r="D115" s="109">
        <v>0</v>
      </c>
      <c r="E115" s="110" t="s">
        <v>398</v>
      </c>
      <c r="F115" s="82" t="s">
        <v>399</v>
      </c>
      <c r="G115" s="58">
        <v>9853200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-21564323</v>
      </c>
    </row>
    <row r="120" spans="2:7" ht="16.5" thickBot="1">
      <c r="C120" s="290" t="str">
        <f>IF(D114-D116=0,"Cuentas de Orden Coiniciden","Cuentas de Orden No Coinciden")</f>
        <v>Cuentas de Orden Coiniciden</v>
      </c>
      <c r="D120" s="291"/>
      <c r="E120" s="110" t="s">
        <v>410</v>
      </c>
      <c r="F120" s="104" t="s">
        <v>411</v>
      </c>
      <c r="G120" s="105">
        <f>+IF([31]E.C.P!E70-SUM(G115:G119)=0,[31]E.C.P!E70,"Error")</f>
        <v>-11711123</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7222541</v>
      </c>
    </row>
    <row r="125" spans="2:7" ht="12.75" customHeight="1">
      <c r="C125" s="90"/>
      <c r="D125" s="114"/>
      <c r="E125" s="110" t="s">
        <v>419</v>
      </c>
      <c r="F125" s="82" t="s">
        <v>420</v>
      </c>
      <c r="G125" s="101"/>
    </row>
    <row r="126" spans="2:7" ht="12.75" customHeight="1">
      <c r="C126" s="102"/>
      <c r="D126" s="103"/>
      <c r="E126" s="110" t="s">
        <v>421</v>
      </c>
      <c r="F126" s="82" t="s">
        <v>422</v>
      </c>
      <c r="G126" s="101">
        <v>6600142</v>
      </c>
    </row>
    <row r="127" spans="2:7" ht="15" customHeight="1" thickBot="1">
      <c r="C127" s="102"/>
      <c r="D127" s="103"/>
      <c r="E127" s="110" t="s">
        <v>423</v>
      </c>
      <c r="F127" s="116" t="s">
        <v>424</v>
      </c>
      <c r="G127" s="105">
        <f>+[31]E.C.P!F70</f>
        <v>13822683</v>
      </c>
    </row>
    <row r="128" spans="2:7" ht="16.5" customHeight="1">
      <c r="C128" s="102"/>
      <c r="D128" s="103"/>
      <c r="E128" s="110"/>
      <c r="F128" s="117" t="s">
        <v>425</v>
      </c>
      <c r="G128" s="107"/>
    </row>
    <row r="129" spans="3:7" ht="12.75" customHeight="1">
      <c r="C129" s="289"/>
      <c r="D129" s="289"/>
      <c r="E129" s="110" t="s">
        <v>426</v>
      </c>
      <c r="F129" s="82" t="s">
        <v>427</v>
      </c>
      <c r="G129" s="58">
        <v>-74494535</v>
      </c>
    </row>
    <row r="130" spans="3:7" ht="12.75" customHeight="1">
      <c r="C130" s="289"/>
      <c r="D130" s="289"/>
      <c r="E130" s="110" t="s">
        <v>428</v>
      </c>
      <c r="F130" s="82" t="s">
        <v>429</v>
      </c>
      <c r="G130" s="94">
        <v>-22096025</v>
      </c>
    </row>
    <row r="131" spans="3:7" ht="17.25" customHeight="1" thickBot="1">
      <c r="C131" s="102"/>
      <c r="D131" s="103"/>
      <c r="E131" s="110" t="s">
        <v>430</v>
      </c>
      <c r="F131" s="116" t="s">
        <v>431</v>
      </c>
      <c r="G131" s="105">
        <f>SUM(G129:G130)</f>
        <v>-96590560</v>
      </c>
    </row>
    <row r="132" spans="3:7" ht="15" customHeight="1" thickBot="1">
      <c r="C132" s="102"/>
      <c r="D132" s="103"/>
      <c r="E132" s="110" t="s">
        <v>432</v>
      </c>
      <c r="F132" s="88" t="s">
        <v>433</v>
      </c>
      <c r="G132" s="118">
        <f>+G113+G120+G127+G131</f>
        <v>-19610704</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352684543.07999998</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0:D121"/>
    <mergeCell ref="C129:D130"/>
    <mergeCell ref="C133:D134"/>
    <mergeCell ref="C1:E1"/>
    <mergeCell ref="C2:E2"/>
    <mergeCell ref="C3:E3"/>
    <mergeCell ref="C4:D4"/>
  </mergeCells>
  <conditionalFormatting sqref="D8:D11 D13:D18 D34:D55 D57:D63 D68:D72 D74:D77 D79:D86 D88:D102 D104:D108 G8:G21 G23 D20:D32 G31:G134 G29">
    <cfRule type="cellIs" dxfId="45" priority="3" stopIfTrue="1" operator="between">
      <formula>-0.1</formula>
      <formula>-50</formula>
    </cfRule>
    <cfRule type="cellIs" dxfId="44" priority="4" stopIfTrue="1" operator="between">
      <formula>0.1</formula>
      <formula>50</formula>
    </cfRule>
  </conditionalFormatting>
  <conditionalFormatting sqref="G24:G28">
    <cfRule type="cellIs" dxfId="43" priority="1" stopIfTrue="1" operator="between">
      <formula>-0.1</formula>
      <formula>-50</formula>
    </cfRule>
    <cfRule type="cellIs" dxfId="42"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5.7109375" style="9" customWidth="1"/>
    <col min="5" max="5" width="5.85546875" style="12" customWidth="1"/>
    <col min="6" max="6" width="43.7109375" style="9" customWidth="1"/>
    <col min="7" max="7" width="24.28515625" style="9" customWidth="1"/>
    <col min="8" max="8" width="3.425781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[32]Presentacion!C3</f>
        <v>COMERO - IAMPP</v>
      </c>
      <c r="G1" s="56"/>
    </row>
    <row r="2" spans="1:7" s="3" customFormat="1" ht="15" customHeight="1">
      <c r="A2" s="1"/>
      <c r="B2" s="2"/>
      <c r="C2" s="294" t="s">
        <v>2</v>
      </c>
      <c r="D2" s="294"/>
      <c r="E2" s="294"/>
      <c r="F2" s="55" t="str">
        <f>[32]Presentacion!C4</f>
        <v>Rocha</v>
      </c>
      <c r="G2" s="56"/>
    </row>
    <row r="3" spans="1:7" s="3" customFormat="1" ht="15" customHeight="1">
      <c r="A3" s="1"/>
      <c r="B3" s="2"/>
      <c r="C3" s="294" t="s">
        <v>3</v>
      </c>
      <c r="D3" s="294"/>
      <c r="E3" s="294"/>
      <c r="F3" s="57">
        <f>[32]Presentacion!C7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2" t="s">
        <v>8</v>
      </c>
      <c r="G6" s="67">
        <f>+D6</f>
        <v>2021</v>
      </c>
    </row>
    <row r="7" spans="1:7">
      <c r="C7" s="69" t="s">
        <v>9</v>
      </c>
      <c r="D7" s="70"/>
      <c r="E7" s="68"/>
      <c r="F7" s="71" t="s">
        <v>10</v>
      </c>
      <c r="G7" s="72"/>
    </row>
    <row r="8" spans="1:7">
      <c r="B8" s="8" t="s">
        <v>11</v>
      </c>
      <c r="C8" s="73" t="s">
        <v>12</v>
      </c>
      <c r="D8" s="58">
        <v>1102256</v>
      </c>
      <c r="E8" s="74" t="s">
        <v>13</v>
      </c>
      <c r="F8" s="73" t="s">
        <v>14</v>
      </c>
      <c r="G8" s="75">
        <v>35555344</v>
      </c>
    </row>
    <row r="9" spans="1:7">
      <c r="B9" s="8" t="s">
        <v>15</v>
      </c>
      <c r="C9" s="73" t="s">
        <v>16</v>
      </c>
      <c r="D9" s="58">
        <v>0</v>
      </c>
      <c r="E9" s="74" t="s">
        <v>17</v>
      </c>
      <c r="F9" s="73" t="s">
        <v>18</v>
      </c>
      <c r="G9" s="75">
        <v>9308387</v>
      </c>
    </row>
    <row r="10" spans="1:7">
      <c r="B10" s="8" t="s">
        <v>19</v>
      </c>
      <c r="C10" s="73" t="s">
        <v>20</v>
      </c>
      <c r="D10" s="76">
        <v>54873194</v>
      </c>
      <c r="E10" s="74" t="s">
        <v>21</v>
      </c>
      <c r="F10" s="73" t="s">
        <v>22</v>
      </c>
      <c r="G10" s="58">
        <v>0</v>
      </c>
    </row>
    <row r="11" spans="1:7" ht="16.5" thickBot="1">
      <c r="B11" s="8" t="s">
        <v>23</v>
      </c>
      <c r="C11" s="77" t="s">
        <v>24</v>
      </c>
      <c r="D11" s="78">
        <f>SUM(D8:D10)</f>
        <v>55975450</v>
      </c>
      <c r="E11" s="74" t="s">
        <v>25</v>
      </c>
      <c r="F11" s="73" t="s">
        <v>26</v>
      </c>
      <c r="G11" s="75">
        <v>376672</v>
      </c>
    </row>
    <row r="12" spans="1:7">
      <c r="C12" s="69" t="s">
        <v>27</v>
      </c>
      <c r="D12" s="70"/>
      <c r="E12" s="74" t="s">
        <v>28</v>
      </c>
      <c r="F12" s="73" t="s">
        <v>29</v>
      </c>
      <c r="G12" s="58">
        <v>38675</v>
      </c>
    </row>
    <row r="13" spans="1:7">
      <c r="B13" s="8" t="s">
        <v>30</v>
      </c>
      <c r="C13" s="73" t="s">
        <v>31</v>
      </c>
      <c r="D13" s="79">
        <v>64948164</v>
      </c>
      <c r="E13" s="74" t="s">
        <v>32</v>
      </c>
      <c r="F13" s="73" t="s">
        <v>33</v>
      </c>
      <c r="G13" s="75">
        <v>4253</v>
      </c>
    </row>
    <row r="14" spans="1:7">
      <c r="B14" s="8" t="s">
        <v>34</v>
      </c>
      <c r="C14" s="80" t="s">
        <v>35</v>
      </c>
      <c r="D14" s="58">
        <v>0</v>
      </c>
      <c r="E14" s="74" t="s">
        <v>36</v>
      </c>
      <c r="F14" s="73" t="s">
        <v>37</v>
      </c>
      <c r="G14" s="58">
        <v>2669746</v>
      </c>
    </row>
    <row r="15" spans="1:7">
      <c r="B15" s="8" t="s">
        <v>38</v>
      </c>
      <c r="C15" s="73" t="s">
        <v>39</v>
      </c>
      <c r="D15" s="58">
        <v>0</v>
      </c>
      <c r="E15" s="74" t="s">
        <v>40</v>
      </c>
      <c r="F15" s="73" t="s">
        <v>41</v>
      </c>
      <c r="G15" s="58">
        <v>351021</v>
      </c>
    </row>
    <row r="16" spans="1:7">
      <c r="B16" s="8" t="s">
        <v>42</v>
      </c>
      <c r="C16" s="80" t="s">
        <v>43</v>
      </c>
      <c r="D16" s="58">
        <v>0</v>
      </c>
      <c r="E16" s="74" t="s">
        <v>44</v>
      </c>
      <c r="F16" s="73" t="s">
        <v>45</v>
      </c>
      <c r="G16" s="58">
        <v>4715909</v>
      </c>
    </row>
    <row r="17" spans="2:7">
      <c r="B17" s="8" t="s">
        <v>46</v>
      </c>
      <c r="C17" s="80" t="s">
        <v>47</v>
      </c>
      <c r="D17" s="58">
        <v>0</v>
      </c>
      <c r="E17" s="74" t="s">
        <v>48</v>
      </c>
      <c r="F17" s="73" t="s">
        <v>49</v>
      </c>
      <c r="G17" s="58">
        <f>17023982+407276</f>
        <v>17431258</v>
      </c>
    </row>
    <row r="18" spans="2:7" ht="16.5" thickBot="1">
      <c r="B18" s="8" t="s">
        <v>50</v>
      </c>
      <c r="C18" s="77" t="s">
        <v>51</v>
      </c>
      <c r="D18" s="78">
        <f>SUM(D13:D17)</f>
        <v>64948164</v>
      </c>
      <c r="E18" s="74" t="s">
        <v>52</v>
      </c>
      <c r="F18" s="73" t="s">
        <v>53</v>
      </c>
      <c r="G18" s="58">
        <v>0</v>
      </c>
    </row>
    <row r="19" spans="2:7">
      <c r="C19" s="69" t="s">
        <v>54</v>
      </c>
      <c r="D19" s="70"/>
      <c r="E19" s="68" t="s">
        <v>55</v>
      </c>
      <c r="F19" s="73" t="s">
        <v>56</v>
      </c>
      <c r="G19" s="58">
        <v>0</v>
      </c>
    </row>
    <row r="20" spans="2:7">
      <c r="B20" s="8" t="s">
        <v>57</v>
      </c>
      <c r="C20" s="73" t="s">
        <v>58</v>
      </c>
      <c r="D20" s="58">
        <v>2937582</v>
      </c>
      <c r="E20" s="74" t="s">
        <v>59</v>
      </c>
      <c r="F20" s="73" t="s">
        <v>60</v>
      </c>
      <c r="G20" s="58">
        <v>0</v>
      </c>
    </row>
    <row r="21" spans="2:7" ht="16.5" thickBot="1">
      <c r="B21" s="8" t="s">
        <v>61</v>
      </c>
      <c r="C21" s="73" t="s">
        <v>62</v>
      </c>
      <c r="D21" s="75">
        <v>9630921</v>
      </c>
      <c r="E21" s="74" t="s">
        <v>63</v>
      </c>
      <c r="F21" s="77" t="s">
        <v>64</v>
      </c>
      <c r="G21" s="81">
        <f>SUM(G8:G20)</f>
        <v>70451265</v>
      </c>
    </row>
    <row r="22" spans="2:7">
      <c r="B22" s="8" t="s">
        <v>65</v>
      </c>
      <c r="C22" s="73" t="s">
        <v>66</v>
      </c>
      <c r="D22" s="58">
        <v>0</v>
      </c>
      <c r="E22" s="74"/>
      <c r="F22" s="71" t="s">
        <v>67</v>
      </c>
      <c r="G22" s="72"/>
    </row>
    <row r="23" spans="2:7">
      <c r="B23" s="8" t="s">
        <v>68</v>
      </c>
      <c r="C23" s="73" t="s">
        <v>69</v>
      </c>
      <c r="D23" s="58">
        <v>5732387</v>
      </c>
      <c r="E23" s="74" t="s">
        <v>70</v>
      </c>
      <c r="F23" s="82" t="s">
        <v>71</v>
      </c>
      <c r="G23" s="75">
        <v>5338339</v>
      </c>
    </row>
    <row r="24" spans="2:7">
      <c r="B24" s="8" t="s">
        <v>72</v>
      </c>
      <c r="C24" s="73" t="s">
        <v>73</v>
      </c>
      <c r="D24" s="58">
        <v>20165</v>
      </c>
      <c r="E24" s="74" t="s">
        <v>74</v>
      </c>
      <c r="F24" s="83" t="s">
        <v>60</v>
      </c>
      <c r="G24" s="58">
        <v>0</v>
      </c>
    </row>
    <row r="25" spans="2:7">
      <c r="B25" s="8" t="s">
        <v>75</v>
      </c>
      <c r="C25" s="73" t="s">
        <v>76</v>
      </c>
      <c r="D25" s="58">
        <v>10463169</v>
      </c>
      <c r="E25" s="74" t="s">
        <v>77</v>
      </c>
      <c r="F25" s="82" t="s">
        <v>78</v>
      </c>
      <c r="G25" s="58">
        <v>0</v>
      </c>
    </row>
    <row r="26" spans="2:7">
      <c r="B26" s="8" t="s">
        <v>79</v>
      </c>
      <c r="C26" s="73" t="s">
        <v>80</v>
      </c>
      <c r="D26" s="75">
        <v>5002811</v>
      </c>
      <c r="E26" s="74" t="s">
        <v>81</v>
      </c>
      <c r="F26" s="83" t="s">
        <v>82</v>
      </c>
      <c r="G26" s="58">
        <v>0</v>
      </c>
    </row>
    <row r="27" spans="2:7">
      <c r="B27" s="8" t="s">
        <v>83</v>
      </c>
      <c r="C27" s="73" t="s">
        <v>84</v>
      </c>
      <c r="D27" s="75">
        <v>24275076</v>
      </c>
      <c r="E27" s="74" t="s">
        <v>85</v>
      </c>
      <c r="F27" s="82" t="s">
        <v>86</v>
      </c>
      <c r="G27" s="58">
        <f>931245+34366048-89015</f>
        <v>35208278</v>
      </c>
    </row>
    <row r="28" spans="2:7">
      <c r="B28" s="8" t="s">
        <v>87</v>
      </c>
      <c r="C28" s="73" t="s">
        <v>88</v>
      </c>
      <c r="D28" s="75">
        <v>3414</v>
      </c>
      <c r="E28" s="74" t="s">
        <v>89</v>
      </c>
      <c r="F28" s="82" t="s">
        <v>90</v>
      </c>
      <c r="G28" s="58">
        <v>5650937</v>
      </c>
    </row>
    <row r="29" spans="2:7" ht="16.5" thickBot="1">
      <c r="B29" s="8" t="s">
        <v>91</v>
      </c>
      <c r="C29" s="73" t="s">
        <v>92</v>
      </c>
      <c r="D29" s="58">
        <v>9876045</v>
      </c>
      <c r="E29" s="74" t="s">
        <v>93</v>
      </c>
      <c r="F29" s="77" t="s">
        <v>94</v>
      </c>
      <c r="G29" s="78">
        <f>SUM(G23:G28)</f>
        <v>46197554</v>
      </c>
    </row>
    <row r="30" spans="2:7">
      <c r="B30" s="8" t="s">
        <v>95</v>
      </c>
      <c r="C30" s="73" t="s">
        <v>96</v>
      </c>
      <c r="D30" s="58">
        <v>84569</v>
      </c>
      <c r="E30" s="74"/>
      <c r="F30" s="71" t="s">
        <v>97</v>
      </c>
      <c r="G30" s="72"/>
    </row>
    <row r="31" spans="2:7">
      <c r="B31" s="8" t="s">
        <v>98</v>
      </c>
      <c r="C31" s="80" t="s">
        <v>99</v>
      </c>
      <c r="D31" s="58">
        <v>-11994103</v>
      </c>
      <c r="E31" s="74" t="s">
        <v>100</v>
      </c>
      <c r="F31" s="82" t="s">
        <v>101</v>
      </c>
      <c r="G31" s="75">
        <v>45961092</v>
      </c>
    </row>
    <row r="32" spans="2:7" ht="16.5" thickBot="1">
      <c r="B32" s="8" t="s">
        <v>102</v>
      </c>
      <c r="C32" s="77" t="s">
        <v>103</v>
      </c>
      <c r="D32" s="84">
        <f>SUM(D20:D31)</f>
        <v>56032036</v>
      </c>
      <c r="E32" s="74" t="s">
        <v>104</v>
      </c>
      <c r="F32" s="82" t="s">
        <v>105</v>
      </c>
      <c r="G32" s="58">
        <v>159196897</v>
      </c>
    </row>
    <row r="33" spans="2:7">
      <c r="C33" s="69" t="s">
        <v>106</v>
      </c>
      <c r="D33" s="70"/>
      <c r="E33" s="74" t="s">
        <v>107</v>
      </c>
      <c r="F33" s="82" t="s">
        <v>108</v>
      </c>
      <c r="G33" s="75">
        <v>0</v>
      </c>
    </row>
    <row r="34" spans="2:7">
      <c r="B34" s="8" t="s">
        <v>109</v>
      </c>
      <c r="C34" s="73" t="s">
        <v>110</v>
      </c>
      <c r="D34" s="58">
        <v>1844787</v>
      </c>
      <c r="E34" s="74" t="s">
        <v>111</v>
      </c>
      <c r="F34" s="82" t="s">
        <v>112</v>
      </c>
      <c r="G34" s="58">
        <v>23749</v>
      </c>
    </row>
    <row r="35" spans="2:7">
      <c r="B35" s="8" t="s">
        <v>113</v>
      </c>
      <c r="C35" s="73" t="s">
        <v>114</v>
      </c>
      <c r="D35" s="58">
        <v>520355</v>
      </c>
      <c r="E35" s="68" t="s">
        <v>115</v>
      </c>
      <c r="F35" s="82" t="s">
        <v>116</v>
      </c>
      <c r="G35" s="58">
        <v>21297274</v>
      </c>
    </row>
    <row r="36" spans="2:7">
      <c r="B36" s="8" t="s">
        <v>117</v>
      </c>
      <c r="C36" s="73" t="s">
        <v>118</v>
      </c>
      <c r="D36" s="58">
        <v>0</v>
      </c>
      <c r="E36" s="74" t="s">
        <v>119</v>
      </c>
      <c r="F36" s="82" t="s">
        <v>120</v>
      </c>
      <c r="G36" s="58">
        <v>0</v>
      </c>
    </row>
    <row r="37" spans="2:7">
      <c r="B37" s="8" t="s">
        <v>121</v>
      </c>
      <c r="C37" s="73" t="s">
        <v>122</v>
      </c>
      <c r="D37" s="58">
        <v>0</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10181461</v>
      </c>
    </row>
    <row r="42" spans="2:7">
      <c r="B42" s="8" t="s">
        <v>141</v>
      </c>
      <c r="C42" s="73" t="s">
        <v>142</v>
      </c>
      <c r="D42" s="58">
        <v>7663270</v>
      </c>
      <c r="E42" s="85" t="s">
        <v>143</v>
      </c>
      <c r="F42" s="82" t="s">
        <v>144</v>
      </c>
      <c r="G42" s="58">
        <v>0</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5213358</v>
      </c>
    </row>
    <row r="46" spans="2:7">
      <c r="B46" s="8" t="s">
        <v>157</v>
      </c>
      <c r="C46" s="73" t="s">
        <v>158</v>
      </c>
      <c r="D46" s="75">
        <v>0</v>
      </c>
      <c r="E46" s="74" t="s">
        <v>159</v>
      </c>
      <c r="F46" s="82" t="s">
        <v>160</v>
      </c>
      <c r="G46" s="58">
        <f>145158+776981</f>
        <v>922139</v>
      </c>
    </row>
    <row r="47" spans="2:7">
      <c r="B47" s="8" t="s">
        <v>161</v>
      </c>
      <c r="C47" s="73" t="s">
        <v>162</v>
      </c>
      <c r="D47" s="75">
        <v>0</v>
      </c>
      <c r="E47" s="74" t="s">
        <v>163</v>
      </c>
      <c r="F47" s="82" t="s">
        <v>164</v>
      </c>
      <c r="G47" s="58">
        <v>7922054</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923526</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26109320</v>
      </c>
    </row>
    <row r="55" spans="2:7" ht="16.5" thickBot="1">
      <c r="B55" s="8" t="s">
        <v>191</v>
      </c>
      <c r="C55" s="77" t="s">
        <v>192</v>
      </c>
      <c r="D55" s="84">
        <f>SUM(D34:D54)</f>
        <v>10951938</v>
      </c>
      <c r="E55" s="74" t="s">
        <v>193</v>
      </c>
      <c r="F55" s="82" t="s">
        <v>194</v>
      </c>
      <c r="G55" s="58">
        <f>-12402230+5874900</f>
        <v>-6527330</v>
      </c>
    </row>
    <row r="56" spans="2:7" ht="16.5" thickBot="1">
      <c r="C56" s="69" t="s">
        <v>195</v>
      </c>
      <c r="D56" s="70"/>
      <c r="E56" s="74" t="s">
        <v>196</v>
      </c>
      <c r="F56" s="77" t="s">
        <v>197</v>
      </c>
      <c r="G56" s="84">
        <f>SUM(G31:G55)</f>
        <v>270300014</v>
      </c>
    </row>
    <row r="57" spans="2:7">
      <c r="B57" s="8" t="s">
        <v>198</v>
      </c>
      <c r="C57" s="73" t="s">
        <v>199</v>
      </c>
      <c r="D57" s="58">
        <v>25693498</v>
      </c>
      <c r="E57" s="74"/>
      <c r="F57" s="71" t="s">
        <v>200</v>
      </c>
      <c r="G57" s="72"/>
    </row>
    <row r="58" spans="2:7">
      <c r="B58" s="8" t="s">
        <v>201</v>
      </c>
      <c r="C58" s="73" t="s">
        <v>202</v>
      </c>
      <c r="D58" s="58">
        <v>3027663</v>
      </c>
      <c r="E58" s="74" t="s">
        <v>203</v>
      </c>
      <c r="F58" s="73" t="s">
        <v>204</v>
      </c>
      <c r="G58" s="58">
        <v>19387331</v>
      </c>
    </row>
    <row r="59" spans="2:7">
      <c r="B59" s="8" t="s">
        <v>205</v>
      </c>
      <c r="C59" s="73" t="s">
        <v>206</v>
      </c>
      <c r="D59" s="58">
        <v>6167792</v>
      </c>
      <c r="E59" s="74" t="s">
        <v>207</v>
      </c>
      <c r="F59" s="73" t="s">
        <v>208</v>
      </c>
      <c r="G59" s="58">
        <f>588731+6.17322194576263</f>
        <v>588737.17322194576</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34888953</v>
      </c>
      <c r="E63" s="74" t="s">
        <v>223</v>
      </c>
      <c r="F63" s="86" t="s">
        <v>224</v>
      </c>
      <c r="G63" s="84">
        <f>SUM(G58:G62)</f>
        <v>19976068.173221946</v>
      </c>
    </row>
    <row r="64" spans="2:7" ht="16.5" thickBot="1">
      <c r="B64" s="8" t="s">
        <v>225</v>
      </c>
      <c r="C64" s="88" t="s">
        <v>226</v>
      </c>
      <c r="D64" s="89">
        <f>D11+D18+D32+D55+D63</f>
        <v>222796541</v>
      </c>
      <c r="E64" s="74" t="s">
        <v>227</v>
      </c>
      <c r="F64" s="88" t="s">
        <v>228</v>
      </c>
      <c r="G64" s="89">
        <f>+G21+G29+G56+G63</f>
        <v>406924901.17322195</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4748193</v>
      </c>
    </row>
    <row r="82" spans="2:7">
      <c r="B82" s="2" t="s">
        <v>286</v>
      </c>
      <c r="C82" s="80" t="s">
        <v>43</v>
      </c>
      <c r="D82" s="58">
        <v>0</v>
      </c>
      <c r="E82" s="92" t="s">
        <v>287</v>
      </c>
      <c r="F82" s="82" t="s">
        <v>274</v>
      </c>
      <c r="G82" s="58">
        <v>0</v>
      </c>
    </row>
    <row r="83" spans="2:7">
      <c r="B83" s="2" t="s">
        <v>288</v>
      </c>
      <c r="C83" s="73" t="s">
        <v>289</v>
      </c>
      <c r="D83" s="75">
        <v>291029647</v>
      </c>
      <c r="E83" s="92" t="s">
        <v>290</v>
      </c>
      <c r="F83" s="82" t="s">
        <v>291</v>
      </c>
      <c r="G83" s="93">
        <v>34176648</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291029647</v>
      </c>
      <c r="E86" s="92" t="s">
        <v>302</v>
      </c>
      <c r="F86" s="77" t="s">
        <v>303</v>
      </c>
      <c r="G86" s="84">
        <f>SUM(G81:G85)</f>
        <v>38924841</v>
      </c>
    </row>
    <row r="87" spans="2:7">
      <c r="B87" s="2"/>
      <c r="C87" s="69" t="s">
        <v>304</v>
      </c>
      <c r="D87" s="70"/>
      <c r="E87" s="92"/>
      <c r="F87" s="71" t="s">
        <v>305</v>
      </c>
      <c r="G87" s="72"/>
    </row>
    <row r="88" spans="2:7">
      <c r="B88" s="2" t="s">
        <v>306</v>
      </c>
      <c r="C88" s="73" t="s">
        <v>307</v>
      </c>
      <c r="D88" s="94">
        <v>22940841</v>
      </c>
      <c r="E88" s="92" t="s">
        <v>308</v>
      </c>
      <c r="F88" s="82" t="s">
        <v>309</v>
      </c>
      <c r="G88" s="93">
        <v>0</v>
      </c>
    </row>
    <row r="89" spans="2:7">
      <c r="B89" s="2" t="s">
        <v>310</v>
      </c>
      <c r="C89" s="73" t="s">
        <v>311</v>
      </c>
      <c r="D89" s="94">
        <v>783227124</v>
      </c>
      <c r="E89" s="92" t="s">
        <v>312</v>
      </c>
      <c r="F89" s="82" t="s">
        <v>313</v>
      </c>
      <c r="G89" s="58">
        <v>0</v>
      </c>
    </row>
    <row r="90" spans="2:7">
      <c r="B90" s="2" t="s">
        <v>314</v>
      </c>
      <c r="C90" s="80" t="s">
        <v>315</v>
      </c>
      <c r="D90" s="94">
        <v>-28385046</v>
      </c>
      <c r="E90" s="92" t="s">
        <v>316</v>
      </c>
      <c r="F90" s="82" t="s">
        <v>317</v>
      </c>
      <c r="G90" s="58">
        <v>0</v>
      </c>
    </row>
    <row r="91" spans="2:7">
      <c r="B91" s="2" t="s">
        <v>318</v>
      </c>
      <c r="C91" s="73" t="s">
        <v>319</v>
      </c>
      <c r="D91" s="94">
        <v>398999538</v>
      </c>
      <c r="E91" s="92" t="s">
        <v>320</v>
      </c>
      <c r="F91" s="82" t="s">
        <v>321</v>
      </c>
      <c r="G91" s="93">
        <v>0</v>
      </c>
    </row>
    <row r="92" spans="2:7">
      <c r="B92" s="2" t="s">
        <v>322</v>
      </c>
      <c r="C92" s="80" t="s">
        <v>323</v>
      </c>
      <c r="D92" s="94">
        <v>-351371336</v>
      </c>
      <c r="E92" s="92" t="s">
        <v>324</v>
      </c>
      <c r="F92" s="82" t="s">
        <v>325</v>
      </c>
      <c r="G92" s="75">
        <v>0</v>
      </c>
    </row>
    <row r="93" spans="2:7">
      <c r="B93" s="2" t="s">
        <v>326</v>
      </c>
      <c r="C93" s="73" t="s">
        <v>327</v>
      </c>
      <c r="D93" s="94">
        <v>72389009</v>
      </c>
      <c r="E93" s="92" t="s">
        <v>328</v>
      </c>
      <c r="F93" s="82" t="s">
        <v>329</v>
      </c>
      <c r="G93" s="75">
        <v>0</v>
      </c>
    </row>
    <row r="94" spans="2:7">
      <c r="B94" s="2" t="s">
        <v>330</v>
      </c>
      <c r="C94" s="80" t="s">
        <v>331</v>
      </c>
      <c r="D94" s="94">
        <v>-66186169</v>
      </c>
      <c r="E94" s="92" t="s">
        <v>332</v>
      </c>
      <c r="F94" s="82" t="s">
        <v>333</v>
      </c>
      <c r="G94" s="93">
        <v>0</v>
      </c>
    </row>
    <row r="95" spans="2:7">
      <c r="B95" s="2" t="s">
        <v>334</v>
      </c>
      <c r="C95" s="73" t="s">
        <v>335</v>
      </c>
      <c r="D95" s="94">
        <v>92486684</v>
      </c>
      <c r="E95" s="92" t="s">
        <v>336</v>
      </c>
      <c r="F95" s="82" t="s">
        <v>337</v>
      </c>
      <c r="G95" s="93">
        <v>0</v>
      </c>
    </row>
    <row r="96" spans="2:7" ht="16.5" thickBot="1">
      <c r="B96" s="2" t="s">
        <v>338</v>
      </c>
      <c r="C96" s="80" t="s">
        <v>339</v>
      </c>
      <c r="D96" s="94">
        <v>-84842358</v>
      </c>
      <c r="E96" s="92" t="s">
        <v>340</v>
      </c>
      <c r="F96" s="86" t="s">
        <v>341</v>
      </c>
      <c r="G96" s="84">
        <f>SUM(G88:G95)</f>
        <v>0</v>
      </c>
    </row>
    <row r="97" spans="2:7">
      <c r="B97" s="2" t="s">
        <v>342</v>
      </c>
      <c r="C97" s="73" t="s">
        <v>343</v>
      </c>
      <c r="D97" s="94">
        <v>89928774</v>
      </c>
      <c r="E97" s="92"/>
      <c r="F97" s="71" t="s">
        <v>344</v>
      </c>
      <c r="G97" s="72"/>
    </row>
    <row r="98" spans="2:7">
      <c r="B98" s="2" t="s">
        <v>345</v>
      </c>
      <c r="C98" s="80" t="s">
        <v>346</v>
      </c>
      <c r="D98" s="94">
        <v>-75527988</v>
      </c>
      <c r="E98" s="92" t="s">
        <v>347</v>
      </c>
      <c r="F98" s="82" t="s">
        <v>348</v>
      </c>
      <c r="G98" s="93">
        <v>109703356</v>
      </c>
    </row>
    <row r="99" spans="2:7">
      <c r="B99" s="2" t="s">
        <v>349</v>
      </c>
      <c r="C99" s="73" t="s">
        <v>350</v>
      </c>
      <c r="D99" s="94">
        <v>7869324</v>
      </c>
      <c r="E99" s="92" t="s">
        <v>351</v>
      </c>
      <c r="F99" s="82" t="s">
        <v>352</v>
      </c>
      <c r="G99" s="93">
        <v>0</v>
      </c>
    </row>
    <row r="100" spans="2:7">
      <c r="B100" s="2" t="s">
        <v>353</v>
      </c>
      <c r="C100" s="80" t="s">
        <v>354</v>
      </c>
      <c r="D100" s="94">
        <v>-5128283</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856400114</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109703356</v>
      </c>
    </row>
    <row r="105" spans="2:7" ht="16.5" thickBot="1">
      <c r="B105" s="2" t="s">
        <v>371</v>
      </c>
      <c r="C105" s="80" t="s">
        <v>372</v>
      </c>
      <c r="D105" s="75">
        <v>0</v>
      </c>
      <c r="E105" s="92" t="s">
        <v>373</v>
      </c>
      <c r="F105" s="88" t="s">
        <v>374</v>
      </c>
      <c r="G105" s="89">
        <f>G79+G86+G96+G104</f>
        <v>148628197</v>
      </c>
    </row>
    <row r="106" spans="2:7" ht="16.5" thickBot="1">
      <c r="B106" s="2" t="s">
        <v>375</v>
      </c>
      <c r="C106" s="73" t="s">
        <v>376</v>
      </c>
      <c r="D106" s="75">
        <v>10446259</v>
      </c>
      <c r="E106" s="92"/>
      <c r="F106" s="91"/>
      <c r="G106" s="91"/>
    </row>
    <row r="107" spans="2:7" ht="16.5" thickBot="1">
      <c r="B107" s="2" t="s">
        <v>377</v>
      </c>
      <c r="C107" s="80" t="s">
        <v>378</v>
      </c>
      <c r="D107" s="75">
        <v>-8552542</v>
      </c>
      <c r="E107" s="92" t="s">
        <v>379</v>
      </c>
      <c r="F107" s="96" t="s">
        <v>380</v>
      </c>
      <c r="G107" s="97">
        <f>+G64+G105</f>
        <v>555553098.17322195</v>
      </c>
    </row>
    <row r="108" spans="2:7" ht="16.5" thickBot="1">
      <c r="B108" s="2" t="s">
        <v>381</v>
      </c>
      <c r="C108" s="86" t="s">
        <v>382</v>
      </c>
      <c r="D108" s="87">
        <f>SUM(D104:D107)</f>
        <v>1893717</v>
      </c>
      <c r="E108" s="92"/>
      <c r="F108" s="91"/>
      <c r="G108" s="91"/>
    </row>
    <row r="109" spans="2:7" ht="16.5" thickBot="1">
      <c r="B109" s="2" t="s">
        <v>383</v>
      </c>
      <c r="C109" s="88" t="s">
        <v>384</v>
      </c>
      <c r="D109" s="89">
        <f>+D72+D77+D86+D102+D108</f>
        <v>1149323478</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1372120019</v>
      </c>
      <c r="E111" s="92" t="s">
        <v>389</v>
      </c>
      <c r="F111" s="82" t="s">
        <v>390</v>
      </c>
      <c r="G111" s="101">
        <v>12445812</v>
      </c>
    </row>
    <row r="112" spans="2:7">
      <c r="B112" s="2"/>
      <c r="C112" s="91"/>
      <c r="D112" s="91"/>
      <c r="E112" s="92" t="s">
        <v>391</v>
      </c>
      <c r="F112" s="82" t="s">
        <v>392</v>
      </c>
      <c r="G112" s="101">
        <v>0</v>
      </c>
    </row>
    <row r="113" spans="2:7" ht="16.5" thickBot="1">
      <c r="C113" s="102"/>
      <c r="D113" s="103"/>
      <c r="E113" s="92" t="s">
        <v>393</v>
      </c>
      <c r="F113" s="104" t="s">
        <v>394</v>
      </c>
      <c r="G113" s="105">
        <f>SUM(G111:G112)</f>
        <v>12445812</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624125543.9414444</v>
      </c>
    </row>
    <row r="120" spans="2:7" ht="16.5" thickBot="1">
      <c r="C120" s="290" t="str">
        <f>IF(D114-D116=0,"Cuentas de Orden Coiniciden","Cuentas de Orden No Coinciden")</f>
        <v>Cuentas de Orden Coiniciden</v>
      </c>
      <c r="D120" s="291"/>
      <c r="E120" s="110" t="s">
        <v>410</v>
      </c>
      <c r="F120" s="104" t="s">
        <v>411</v>
      </c>
      <c r="G120" s="105">
        <f>+IF([32]E.C.P!E70-SUM(G115:G119)=0,[32]E.C.P!E70,"Error")</f>
        <v>624125543.9414444</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26614750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+[32]E.C.P!F70</f>
        <v>26614750</v>
      </c>
    </row>
    <row r="128" spans="2:7" ht="16.5" customHeight="1">
      <c r="C128" s="102"/>
      <c r="D128" s="103"/>
      <c r="E128" s="110"/>
      <c r="F128" s="117" t="s">
        <v>425</v>
      </c>
      <c r="G128" s="107"/>
    </row>
    <row r="129" spans="3:7" ht="12.75" customHeight="1">
      <c r="C129" s="289"/>
      <c r="D129" s="289"/>
      <c r="E129" s="110" t="s">
        <v>426</v>
      </c>
      <c r="F129" s="82" t="s">
        <v>427</v>
      </c>
      <c r="G129" s="58">
        <v>139705275</v>
      </c>
    </row>
    <row r="130" spans="3:7" ht="12.75" customHeight="1">
      <c r="C130" s="289"/>
      <c r="D130" s="289"/>
      <c r="E130" s="110" t="s">
        <v>428</v>
      </c>
      <c r="F130" s="82" t="s">
        <v>429</v>
      </c>
      <c r="G130" s="94">
        <v>13675540</v>
      </c>
    </row>
    <row r="131" spans="3:7" ht="17.25" customHeight="1" thickBot="1">
      <c r="C131" s="102"/>
      <c r="D131" s="103"/>
      <c r="E131" s="110" t="s">
        <v>430</v>
      </c>
      <c r="F131" s="116" t="s">
        <v>431</v>
      </c>
      <c r="G131" s="105">
        <f>SUM(G129:G130)</f>
        <v>153380815</v>
      </c>
    </row>
    <row r="132" spans="3:7" ht="15" customHeight="1" thickBot="1">
      <c r="C132" s="102"/>
      <c r="D132" s="103"/>
      <c r="E132" s="110" t="s">
        <v>432</v>
      </c>
      <c r="F132" s="88" t="s">
        <v>433</v>
      </c>
      <c r="G132" s="118">
        <f>+G113+G120+G127+G131</f>
        <v>816566920.9414444</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1372120019.1146665</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0:D121"/>
    <mergeCell ref="C129:D130"/>
    <mergeCell ref="C133:D134"/>
    <mergeCell ref="C1:E1"/>
    <mergeCell ref="C2:E2"/>
    <mergeCell ref="C3:E3"/>
    <mergeCell ref="C4:D4"/>
  </mergeCells>
  <conditionalFormatting sqref="D8:D11 D13:D18 D34:D55 D57:D63 D68:D72 D74:D77 D79:D86 D88:D102 D104:D108 G8:G21 G23 D20:D32 G29 G31:G134">
    <cfRule type="cellIs" dxfId="41" priority="3" stopIfTrue="1" operator="between">
      <formula>-0.1</formula>
      <formula>-50</formula>
    </cfRule>
    <cfRule type="cellIs" dxfId="40" priority="4" stopIfTrue="1" operator="between">
      <formula>0.1</formula>
      <formula>50</formula>
    </cfRule>
  </conditionalFormatting>
  <conditionalFormatting sqref="G24:G28">
    <cfRule type="cellIs" dxfId="39" priority="1" stopIfTrue="1" operator="between">
      <formula>-0.1</formula>
      <formula>-50</formula>
    </cfRule>
    <cfRule type="cellIs" dxfId="38"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G17 G27 G46:G55 G59" unlockedFormula="1"/>
    <ignoredError sqref="E9:E1048576"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23" sqref="H23"/>
    </sheetView>
  </sheetViews>
  <sheetFormatPr baseColWidth="10" defaultColWidth="0" defaultRowHeight="15.75" zeroHeight="1"/>
  <cols>
    <col min="1" max="1" width="4.7109375" style="20" customWidth="1"/>
    <col min="2" max="2" width="12" style="21" hidden="1" customWidth="1"/>
    <col min="3" max="3" width="48.42578125" style="24" customWidth="1"/>
    <col min="4" max="4" width="24.140625" style="22" customWidth="1"/>
    <col min="5" max="5" width="4.42578125" style="25" customWidth="1"/>
    <col min="6" max="6" width="43.7109375" style="22" customWidth="1"/>
    <col min="7" max="7" width="25" style="22" customWidth="1"/>
    <col min="8" max="8" width="3.5703125" style="22" customWidth="1"/>
    <col min="9" max="9" width="7.28515625" style="22" hidden="1" customWidth="1"/>
    <col min="10" max="10" width="1.5703125" style="22" hidden="1" customWidth="1"/>
    <col min="11" max="13" width="0.7109375" style="22" hidden="1" customWidth="1"/>
    <col min="14" max="16384" width="0" style="22" hidden="1"/>
  </cols>
  <sheetData>
    <row r="1" spans="1:7" s="16" customFormat="1" ht="15" customHeight="1">
      <c r="A1" s="14"/>
      <c r="B1" s="15" t="s">
        <v>0</v>
      </c>
      <c r="C1" s="300" t="s">
        <v>1</v>
      </c>
      <c r="D1" s="300"/>
      <c r="E1" s="300"/>
      <c r="F1" s="55" t="str">
        <f>[5]Presentacion!C3</f>
        <v>CASMU IAMPP</v>
      </c>
      <c r="G1" s="56"/>
    </row>
    <row r="2" spans="1:7" s="16" customFormat="1" ht="15" customHeight="1">
      <c r="A2" s="14"/>
      <c r="B2" s="15"/>
      <c r="C2" s="300" t="s">
        <v>2</v>
      </c>
      <c r="D2" s="300"/>
      <c r="E2" s="300"/>
      <c r="F2" s="55" t="str">
        <f>[5]Presentacion!C4</f>
        <v xml:space="preserve">Montevideo </v>
      </c>
      <c r="G2" s="56"/>
    </row>
    <row r="3" spans="1:7" s="16" customFormat="1" ht="15" customHeight="1">
      <c r="A3" s="14"/>
      <c r="B3" s="15"/>
      <c r="C3" s="300" t="s">
        <v>3</v>
      </c>
      <c r="D3" s="300"/>
      <c r="E3" s="300"/>
      <c r="F3" s="57">
        <f>[5]Presentacion!C7</f>
        <v>44469</v>
      </c>
      <c r="G3" s="56"/>
    </row>
    <row r="4" spans="1:7" s="19" customFormat="1" ht="15" customHeight="1" thickBot="1">
      <c r="A4" s="17"/>
      <c r="B4" s="18"/>
      <c r="C4" s="301"/>
      <c r="D4" s="301"/>
      <c r="E4" s="15"/>
      <c r="F4" s="17"/>
      <c r="G4" s="17"/>
    </row>
    <row r="5" spans="1:7" ht="16.5" thickBot="1">
      <c r="C5" s="259" t="s">
        <v>4</v>
      </c>
      <c r="D5" s="260" t="s">
        <v>5</v>
      </c>
      <c r="E5" s="64"/>
      <c r="F5" s="261" t="s">
        <v>6</v>
      </c>
      <c r="G5" s="260" t="s">
        <v>5</v>
      </c>
    </row>
    <row r="6" spans="1:7" ht="16.5" thickBot="1">
      <c r="C6" s="262" t="s">
        <v>7</v>
      </c>
      <c r="D6" s="263">
        <v>2021</v>
      </c>
      <c r="E6" s="180"/>
      <c r="F6" s="262" t="s">
        <v>8</v>
      </c>
      <c r="G6" s="263">
        <f>+D6</f>
        <v>2021</v>
      </c>
    </row>
    <row r="7" spans="1:7">
      <c r="C7" s="181" t="s">
        <v>9</v>
      </c>
      <c r="D7" s="182"/>
      <c r="E7" s="180"/>
      <c r="F7" s="183" t="s">
        <v>10</v>
      </c>
      <c r="G7" s="184"/>
    </row>
    <row r="8" spans="1:7">
      <c r="B8" s="21" t="s">
        <v>11</v>
      </c>
      <c r="C8" s="73" t="s">
        <v>12</v>
      </c>
      <c r="D8" s="58">
        <v>10969387</v>
      </c>
      <c r="E8" s="185" t="s">
        <v>13</v>
      </c>
      <c r="F8" s="73" t="s">
        <v>14</v>
      </c>
      <c r="G8" s="186">
        <v>581139497</v>
      </c>
    </row>
    <row r="9" spans="1:7">
      <c r="B9" s="21" t="s">
        <v>15</v>
      </c>
      <c r="C9" s="73" t="s">
        <v>16</v>
      </c>
      <c r="D9" s="58">
        <v>0</v>
      </c>
      <c r="E9" s="185" t="s">
        <v>17</v>
      </c>
      <c r="F9" s="73" t="s">
        <v>18</v>
      </c>
      <c r="G9" s="186">
        <v>2214744</v>
      </c>
    </row>
    <row r="10" spans="1:7">
      <c r="B10" s="21" t="s">
        <v>19</v>
      </c>
      <c r="C10" s="73" t="s">
        <v>20</v>
      </c>
      <c r="D10" s="187">
        <v>849261016</v>
      </c>
      <c r="E10" s="185" t="s">
        <v>21</v>
      </c>
      <c r="F10" s="73" t="s">
        <v>22</v>
      </c>
      <c r="G10" s="58">
        <v>0</v>
      </c>
    </row>
    <row r="11" spans="1:7" ht="16.5" thickBot="1">
      <c r="B11" s="21" t="s">
        <v>23</v>
      </c>
      <c r="C11" s="77" t="s">
        <v>24</v>
      </c>
      <c r="D11" s="78">
        <f>SUM(D8:D10)</f>
        <v>860230403</v>
      </c>
      <c r="E11" s="185" t="s">
        <v>25</v>
      </c>
      <c r="F11" s="73" t="s">
        <v>26</v>
      </c>
      <c r="G11" s="186">
        <v>3656910</v>
      </c>
    </row>
    <row r="12" spans="1:7">
      <c r="C12" s="69" t="s">
        <v>27</v>
      </c>
      <c r="D12" s="70"/>
      <c r="E12" s="185" t="s">
        <v>28</v>
      </c>
      <c r="F12" s="73" t="s">
        <v>29</v>
      </c>
      <c r="G12" s="58">
        <v>8476872</v>
      </c>
    </row>
    <row r="13" spans="1:7">
      <c r="B13" s="21" t="s">
        <v>30</v>
      </c>
      <c r="C13" s="73" t="s">
        <v>31</v>
      </c>
      <c r="D13" s="188">
        <v>0</v>
      </c>
      <c r="E13" s="185" t="s">
        <v>32</v>
      </c>
      <c r="F13" s="73" t="s">
        <v>33</v>
      </c>
      <c r="G13" s="186">
        <v>269025</v>
      </c>
    </row>
    <row r="14" spans="1:7">
      <c r="B14" s="21" t="s">
        <v>34</v>
      </c>
      <c r="C14" s="80" t="s">
        <v>35</v>
      </c>
      <c r="D14" s="58">
        <v>0</v>
      </c>
      <c r="E14" s="185" t="s">
        <v>36</v>
      </c>
      <c r="F14" s="73" t="s">
        <v>37</v>
      </c>
      <c r="G14" s="58">
        <v>25625039</v>
      </c>
    </row>
    <row r="15" spans="1:7">
      <c r="B15" s="21" t="s">
        <v>38</v>
      </c>
      <c r="C15" s="73" t="s">
        <v>39</v>
      </c>
      <c r="D15" s="58">
        <v>84500692</v>
      </c>
      <c r="E15" s="185" t="s">
        <v>40</v>
      </c>
      <c r="F15" s="73" t="s">
        <v>41</v>
      </c>
      <c r="G15" s="58">
        <v>5188227</v>
      </c>
    </row>
    <row r="16" spans="1:7">
      <c r="B16" s="21" t="s">
        <v>42</v>
      </c>
      <c r="C16" s="80" t="s">
        <v>43</v>
      </c>
      <c r="D16" s="58">
        <v>0</v>
      </c>
      <c r="E16" s="185" t="s">
        <v>44</v>
      </c>
      <c r="F16" s="73" t="s">
        <v>45</v>
      </c>
      <c r="G16" s="58">
        <v>0</v>
      </c>
    </row>
    <row r="17" spans="2:7">
      <c r="B17" s="21" t="s">
        <v>46</v>
      </c>
      <c r="C17" s="80" t="s">
        <v>47</v>
      </c>
      <c r="D17" s="58">
        <v>0</v>
      </c>
      <c r="E17" s="185" t="s">
        <v>48</v>
      </c>
      <c r="F17" s="73" t="s">
        <v>49</v>
      </c>
      <c r="G17" s="58">
        <v>857406267</v>
      </c>
    </row>
    <row r="18" spans="2:7" ht="16.5" thickBot="1">
      <c r="B18" s="21" t="s">
        <v>50</v>
      </c>
      <c r="C18" s="77" t="s">
        <v>51</v>
      </c>
      <c r="D18" s="78">
        <f>SUM(D13:D17)</f>
        <v>84500692</v>
      </c>
      <c r="E18" s="185" t="s">
        <v>52</v>
      </c>
      <c r="F18" s="73" t="s">
        <v>53</v>
      </c>
      <c r="G18" s="58">
        <v>0</v>
      </c>
    </row>
    <row r="19" spans="2:7">
      <c r="C19" s="69" t="s">
        <v>54</v>
      </c>
      <c r="D19" s="70"/>
      <c r="E19" s="180" t="s">
        <v>55</v>
      </c>
      <c r="F19" s="73" t="s">
        <v>56</v>
      </c>
      <c r="G19" s="58">
        <v>333865734</v>
      </c>
    </row>
    <row r="20" spans="2:7">
      <c r="B20" s="21" t="s">
        <v>57</v>
      </c>
      <c r="C20" s="73" t="s">
        <v>58</v>
      </c>
      <c r="D20" s="58">
        <v>156041487</v>
      </c>
      <c r="E20" s="185" t="s">
        <v>59</v>
      </c>
      <c r="F20" s="73" t="s">
        <v>60</v>
      </c>
      <c r="G20" s="58">
        <v>0</v>
      </c>
    </row>
    <row r="21" spans="2:7" ht="16.5" thickBot="1">
      <c r="B21" s="21" t="s">
        <v>61</v>
      </c>
      <c r="C21" s="73" t="s">
        <v>62</v>
      </c>
      <c r="D21" s="186">
        <v>66492770</v>
      </c>
      <c r="E21" s="185" t="s">
        <v>63</v>
      </c>
      <c r="F21" s="77" t="s">
        <v>64</v>
      </c>
      <c r="G21" s="81">
        <f>SUM(G8:G20)</f>
        <v>1817842315</v>
      </c>
    </row>
    <row r="22" spans="2:7">
      <c r="B22" s="21" t="s">
        <v>65</v>
      </c>
      <c r="C22" s="73" t="s">
        <v>66</v>
      </c>
      <c r="D22" s="58">
        <v>0</v>
      </c>
      <c r="E22" s="185"/>
      <c r="F22" s="71" t="s">
        <v>67</v>
      </c>
      <c r="G22" s="72"/>
    </row>
    <row r="23" spans="2:7">
      <c r="B23" s="21" t="s">
        <v>68</v>
      </c>
      <c r="C23" s="73" t="s">
        <v>69</v>
      </c>
      <c r="D23" s="58">
        <v>30258710</v>
      </c>
      <c r="E23" s="185" t="s">
        <v>70</v>
      </c>
      <c r="F23" s="82" t="s">
        <v>71</v>
      </c>
      <c r="G23" s="186">
        <v>276722759</v>
      </c>
    </row>
    <row r="24" spans="2:7">
      <c r="B24" s="21" t="s">
        <v>72</v>
      </c>
      <c r="C24" s="73" t="s">
        <v>73</v>
      </c>
      <c r="D24" s="58">
        <v>0</v>
      </c>
      <c r="E24" s="185" t="s">
        <v>74</v>
      </c>
      <c r="F24" s="83" t="s">
        <v>60</v>
      </c>
      <c r="G24" s="58">
        <v>-12686245</v>
      </c>
    </row>
    <row r="25" spans="2:7">
      <c r="B25" s="21" t="s">
        <v>75</v>
      </c>
      <c r="C25" s="73" t="s">
        <v>76</v>
      </c>
      <c r="D25" s="58">
        <v>156702938</v>
      </c>
      <c r="E25" s="185" t="s">
        <v>77</v>
      </c>
      <c r="F25" s="82" t="s">
        <v>78</v>
      </c>
      <c r="G25" s="58">
        <v>0</v>
      </c>
    </row>
    <row r="26" spans="2:7">
      <c r="B26" s="21" t="s">
        <v>79</v>
      </c>
      <c r="C26" s="73" t="s">
        <v>80</v>
      </c>
      <c r="D26" s="186">
        <v>17400354</v>
      </c>
      <c r="E26" s="185" t="s">
        <v>81</v>
      </c>
      <c r="F26" s="83" t="s">
        <v>82</v>
      </c>
      <c r="G26" s="58">
        <v>0</v>
      </c>
    </row>
    <row r="27" spans="2:7">
      <c r="B27" s="21" t="s">
        <v>83</v>
      </c>
      <c r="C27" s="73" t="s">
        <v>84</v>
      </c>
      <c r="D27" s="186">
        <v>223156601</v>
      </c>
      <c r="E27" s="185" t="s">
        <v>85</v>
      </c>
      <c r="F27" s="82" t="s">
        <v>86</v>
      </c>
      <c r="G27" s="58">
        <v>435817816</v>
      </c>
    </row>
    <row r="28" spans="2:7">
      <c r="B28" s="21" t="s">
        <v>87</v>
      </c>
      <c r="C28" s="73" t="s">
        <v>88</v>
      </c>
      <c r="D28" s="186">
        <v>35922157</v>
      </c>
      <c r="E28" s="185" t="s">
        <v>89</v>
      </c>
      <c r="F28" s="82" t="s">
        <v>90</v>
      </c>
      <c r="G28" s="58">
        <v>0</v>
      </c>
    </row>
    <row r="29" spans="2:7" ht="16.5" thickBot="1">
      <c r="B29" s="21" t="s">
        <v>91</v>
      </c>
      <c r="C29" s="73" t="s">
        <v>92</v>
      </c>
      <c r="D29" s="58">
        <v>0</v>
      </c>
      <c r="E29" s="185" t="s">
        <v>93</v>
      </c>
      <c r="F29" s="77" t="s">
        <v>94</v>
      </c>
      <c r="G29" s="78">
        <f>SUM(G23:G28)</f>
        <v>699854330</v>
      </c>
    </row>
    <row r="30" spans="2:7">
      <c r="B30" s="21" t="s">
        <v>95</v>
      </c>
      <c r="C30" s="73" t="s">
        <v>96</v>
      </c>
      <c r="D30" s="58">
        <v>6273431</v>
      </c>
      <c r="E30" s="185"/>
      <c r="F30" s="71" t="s">
        <v>97</v>
      </c>
      <c r="G30" s="72"/>
    </row>
    <row r="31" spans="2:7">
      <c r="B31" s="21" t="s">
        <v>98</v>
      </c>
      <c r="C31" s="80" t="s">
        <v>99</v>
      </c>
      <c r="D31" s="58">
        <v>-40017454</v>
      </c>
      <c r="E31" s="185" t="s">
        <v>100</v>
      </c>
      <c r="F31" s="82" t="s">
        <v>101</v>
      </c>
      <c r="G31" s="186">
        <v>286146007</v>
      </c>
    </row>
    <row r="32" spans="2:7" ht="16.5" thickBot="1">
      <c r="B32" s="21" t="s">
        <v>102</v>
      </c>
      <c r="C32" s="77" t="s">
        <v>103</v>
      </c>
      <c r="D32" s="84">
        <f>SUM(D20:D31)</f>
        <v>652230994</v>
      </c>
      <c r="E32" s="185" t="s">
        <v>104</v>
      </c>
      <c r="F32" s="82" t="s">
        <v>105</v>
      </c>
      <c r="G32" s="58">
        <v>992688810</v>
      </c>
    </row>
    <row r="33" spans="2:7">
      <c r="C33" s="69" t="s">
        <v>106</v>
      </c>
      <c r="D33" s="70"/>
      <c r="E33" s="185" t="s">
        <v>107</v>
      </c>
      <c r="F33" s="82" t="s">
        <v>108</v>
      </c>
      <c r="G33" s="186">
        <v>45439233</v>
      </c>
    </row>
    <row r="34" spans="2:7">
      <c r="B34" s="21" t="s">
        <v>109</v>
      </c>
      <c r="C34" s="73" t="s">
        <v>110</v>
      </c>
      <c r="D34" s="58">
        <v>23328148</v>
      </c>
      <c r="E34" s="185" t="s">
        <v>111</v>
      </c>
      <c r="F34" s="82" t="s">
        <v>112</v>
      </c>
      <c r="G34" s="58">
        <v>599865</v>
      </c>
    </row>
    <row r="35" spans="2:7">
      <c r="B35" s="21" t="s">
        <v>113</v>
      </c>
      <c r="C35" s="73" t="s">
        <v>114</v>
      </c>
      <c r="D35" s="58">
        <v>50808335</v>
      </c>
      <c r="E35" s="180" t="s">
        <v>115</v>
      </c>
      <c r="F35" s="82" t="s">
        <v>116</v>
      </c>
      <c r="G35" s="58">
        <v>109676195</v>
      </c>
    </row>
    <row r="36" spans="2:7">
      <c r="B36" s="21" t="s">
        <v>117</v>
      </c>
      <c r="C36" s="73" t="s">
        <v>118</v>
      </c>
      <c r="D36" s="58">
        <v>0</v>
      </c>
      <c r="E36" s="185" t="s">
        <v>119</v>
      </c>
      <c r="F36" s="82" t="s">
        <v>120</v>
      </c>
      <c r="G36" s="58">
        <v>0</v>
      </c>
    </row>
    <row r="37" spans="2:7">
      <c r="B37" s="21" t="s">
        <v>121</v>
      </c>
      <c r="C37" s="73" t="s">
        <v>122</v>
      </c>
      <c r="D37" s="58">
        <v>596280</v>
      </c>
      <c r="E37" s="189" t="s">
        <v>123</v>
      </c>
      <c r="F37" s="82" t="s">
        <v>124</v>
      </c>
      <c r="G37" s="58">
        <v>0</v>
      </c>
    </row>
    <row r="38" spans="2:7">
      <c r="B38" s="21" t="s">
        <v>125</v>
      </c>
      <c r="C38" s="73" t="s">
        <v>126</v>
      </c>
      <c r="D38" s="58">
        <v>0</v>
      </c>
      <c r="E38" s="189" t="s">
        <v>127</v>
      </c>
      <c r="F38" s="82" t="s">
        <v>128</v>
      </c>
      <c r="G38" s="58">
        <v>0</v>
      </c>
    </row>
    <row r="39" spans="2:7">
      <c r="B39" s="21" t="s">
        <v>129</v>
      </c>
      <c r="C39" s="73" t="s">
        <v>130</v>
      </c>
      <c r="D39" s="58">
        <v>0</v>
      </c>
      <c r="E39" s="180" t="s">
        <v>131</v>
      </c>
      <c r="F39" s="82" t="s">
        <v>132</v>
      </c>
      <c r="G39" s="58">
        <v>0</v>
      </c>
    </row>
    <row r="40" spans="2:7">
      <c r="B40" s="21" t="s">
        <v>133</v>
      </c>
      <c r="C40" s="73" t="s">
        <v>134</v>
      </c>
      <c r="D40" s="58">
        <v>0</v>
      </c>
      <c r="E40" s="180" t="s">
        <v>135</v>
      </c>
      <c r="F40" s="82" t="s">
        <v>136</v>
      </c>
      <c r="G40" s="58">
        <v>0</v>
      </c>
    </row>
    <row r="41" spans="2:7">
      <c r="B41" s="21" t="s">
        <v>137</v>
      </c>
      <c r="C41" s="73" t="s">
        <v>138</v>
      </c>
      <c r="D41" s="58">
        <v>0</v>
      </c>
      <c r="E41" s="189" t="s">
        <v>139</v>
      </c>
      <c r="F41" s="82" t="s">
        <v>140</v>
      </c>
      <c r="G41" s="58">
        <v>28042819</v>
      </c>
    </row>
    <row r="42" spans="2:7">
      <c r="B42" s="21" t="s">
        <v>141</v>
      </c>
      <c r="C42" s="73" t="s">
        <v>142</v>
      </c>
      <c r="D42" s="58">
        <v>4745214</v>
      </c>
      <c r="E42" s="189" t="s">
        <v>143</v>
      </c>
      <c r="F42" s="82" t="s">
        <v>144</v>
      </c>
      <c r="G42" s="58">
        <v>0</v>
      </c>
    </row>
    <row r="43" spans="2:7">
      <c r="B43" s="21" t="s">
        <v>145</v>
      </c>
      <c r="C43" s="73" t="s">
        <v>146</v>
      </c>
      <c r="D43" s="58">
        <v>506065</v>
      </c>
      <c r="E43" s="185" t="s">
        <v>147</v>
      </c>
      <c r="F43" s="82" t="s">
        <v>148</v>
      </c>
      <c r="G43" s="58">
        <v>0</v>
      </c>
    </row>
    <row r="44" spans="2:7">
      <c r="B44" s="21" t="s">
        <v>149</v>
      </c>
      <c r="C44" s="73" t="s">
        <v>150</v>
      </c>
      <c r="D44" s="58">
        <v>0</v>
      </c>
      <c r="E44" s="185" t="s">
        <v>151</v>
      </c>
      <c r="F44" s="82" t="s">
        <v>152</v>
      </c>
      <c r="G44" s="58">
        <v>238251762</v>
      </c>
    </row>
    <row r="45" spans="2:7">
      <c r="B45" s="21" t="s">
        <v>153</v>
      </c>
      <c r="C45" s="73" t="s">
        <v>154</v>
      </c>
      <c r="D45" s="186">
        <v>0</v>
      </c>
      <c r="E45" s="185" t="s">
        <v>155</v>
      </c>
      <c r="F45" s="82" t="s">
        <v>156</v>
      </c>
      <c r="G45" s="58">
        <v>51621999</v>
      </c>
    </row>
    <row r="46" spans="2:7">
      <c r="B46" s="21" t="s">
        <v>157</v>
      </c>
      <c r="C46" s="73" t="s">
        <v>158</v>
      </c>
      <c r="D46" s="186">
        <v>0</v>
      </c>
      <c r="E46" s="185" t="s">
        <v>159</v>
      </c>
      <c r="F46" s="82" t="s">
        <v>160</v>
      </c>
      <c r="G46" s="58">
        <v>11078023</v>
      </c>
    </row>
    <row r="47" spans="2:7">
      <c r="B47" s="21" t="s">
        <v>161</v>
      </c>
      <c r="C47" s="73" t="s">
        <v>162</v>
      </c>
      <c r="D47" s="186">
        <v>0</v>
      </c>
      <c r="E47" s="185" t="s">
        <v>163</v>
      </c>
      <c r="F47" s="82" t="s">
        <v>164</v>
      </c>
      <c r="G47" s="58">
        <v>13692853</v>
      </c>
    </row>
    <row r="48" spans="2:7">
      <c r="B48" s="21" t="s">
        <v>165</v>
      </c>
      <c r="C48" s="73" t="s">
        <v>166</v>
      </c>
      <c r="D48" s="58">
        <v>0</v>
      </c>
      <c r="E48" s="185" t="s">
        <v>167</v>
      </c>
      <c r="F48" s="82" t="s">
        <v>168</v>
      </c>
      <c r="G48" s="58">
        <v>0</v>
      </c>
    </row>
    <row r="49" spans="2:7">
      <c r="B49" s="21" t="s">
        <v>169</v>
      </c>
      <c r="C49" s="73" t="s">
        <v>170</v>
      </c>
      <c r="D49" s="58">
        <v>630761</v>
      </c>
      <c r="E49" s="185" t="s">
        <v>171</v>
      </c>
      <c r="F49" s="82" t="s">
        <v>172</v>
      </c>
      <c r="G49" s="58">
        <v>0</v>
      </c>
    </row>
    <row r="50" spans="2:7">
      <c r="B50" s="21" t="s">
        <v>173</v>
      </c>
      <c r="C50" s="73" t="s">
        <v>106</v>
      </c>
      <c r="D50" s="58">
        <v>7454601</v>
      </c>
      <c r="E50" s="185" t="s">
        <v>174</v>
      </c>
      <c r="F50" s="82" t="s">
        <v>175</v>
      </c>
      <c r="G50" s="58">
        <v>0</v>
      </c>
    </row>
    <row r="51" spans="2:7">
      <c r="B51" s="21" t="s">
        <v>176</v>
      </c>
      <c r="C51" s="80" t="s">
        <v>177</v>
      </c>
      <c r="D51" s="58">
        <v>0</v>
      </c>
      <c r="E51" s="185" t="s">
        <v>178</v>
      </c>
      <c r="F51" s="82" t="s">
        <v>179</v>
      </c>
      <c r="G51" s="58">
        <v>0</v>
      </c>
    </row>
    <row r="52" spans="2:7">
      <c r="B52" s="21" t="s">
        <v>180</v>
      </c>
      <c r="C52" s="80" t="s">
        <v>43</v>
      </c>
      <c r="D52" s="58">
        <v>0</v>
      </c>
      <c r="E52" s="185" t="s">
        <v>181</v>
      </c>
      <c r="F52" s="82" t="s">
        <v>182</v>
      </c>
      <c r="G52" s="58">
        <v>0</v>
      </c>
    </row>
    <row r="53" spans="2:7">
      <c r="B53" s="21" t="s">
        <v>183</v>
      </c>
      <c r="C53" s="80" t="s">
        <v>184</v>
      </c>
      <c r="D53" s="58">
        <v>0</v>
      </c>
      <c r="E53" s="185" t="s">
        <v>185</v>
      </c>
      <c r="F53" s="82" t="s">
        <v>186</v>
      </c>
      <c r="G53" s="58">
        <v>0</v>
      </c>
    </row>
    <row r="54" spans="2:7">
      <c r="B54" s="21" t="s">
        <v>187</v>
      </c>
      <c r="C54" s="80" t="s">
        <v>188</v>
      </c>
      <c r="D54" s="58">
        <v>0</v>
      </c>
      <c r="E54" s="185" t="s">
        <v>189</v>
      </c>
      <c r="F54" s="82" t="s">
        <v>190</v>
      </c>
      <c r="G54" s="58">
        <v>357070865</v>
      </c>
    </row>
    <row r="55" spans="2:7" ht="16.5" thickBot="1">
      <c r="B55" s="21" t="s">
        <v>191</v>
      </c>
      <c r="C55" s="77" t="s">
        <v>192</v>
      </c>
      <c r="D55" s="84">
        <f>SUM(D34:D54)</f>
        <v>88069404</v>
      </c>
      <c r="E55" s="185" t="s">
        <v>193</v>
      </c>
      <c r="F55" s="82" t="s">
        <v>194</v>
      </c>
      <c r="G55" s="58">
        <v>-14863689</v>
      </c>
    </row>
    <row r="56" spans="2:7" ht="16.5" thickBot="1">
      <c r="C56" s="69" t="s">
        <v>195</v>
      </c>
      <c r="D56" s="70"/>
      <c r="E56" s="185" t="s">
        <v>196</v>
      </c>
      <c r="F56" s="77" t="s">
        <v>197</v>
      </c>
      <c r="G56" s="84">
        <f>SUM(G31:G55)</f>
        <v>2119444742</v>
      </c>
    </row>
    <row r="57" spans="2:7">
      <c r="B57" s="21" t="s">
        <v>198</v>
      </c>
      <c r="C57" s="73" t="s">
        <v>199</v>
      </c>
      <c r="D57" s="58">
        <v>82323508</v>
      </c>
      <c r="E57" s="185"/>
      <c r="F57" s="71" t="s">
        <v>200</v>
      </c>
      <c r="G57" s="72"/>
    </row>
    <row r="58" spans="2:7">
      <c r="B58" s="21" t="s">
        <v>201</v>
      </c>
      <c r="C58" s="73" t="s">
        <v>202</v>
      </c>
      <c r="D58" s="58">
        <v>5677465</v>
      </c>
      <c r="E58" s="185" t="s">
        <v>203</v>
      </c>
      <c r="F58" s="73" t="s">
        <v>204</v>
      </c>
      <c r="G58" s="58">
        <v>0</v>
      </c>
    </row>
    <row r="59" spans="2:7">
      <c r="B59" s="21" t="s">
        <v>205</v>
      </c>
      <c r="C59" s="73" t="s">
        <v>206</v>
      </c>
      <c r="D59" s="58">
        <v>83902047</v>
      </c>
      <c r="E59" s="185" t="s">
        <v>207</v>
      </c>
      <c r="F59" s="73" t="s">
        <v>208</v>
      </c>
      <c r="G59" s="58">
        <v>75222397</v>
      </c>
    </row>
    <row r="60" spans="2:7">
      <c r="B60" s="21" t="s">
        <v>209</v>
      </c>
      <c r="C60" s="73" t="s">
        <v>210</v>
      </c>
      <c r="D60" s="58">
        <v>0</v>
      </c>
      <c r="E60" s="185" t="s">
        <v>211</v>
      </c>
      <c r="F60" s="73" t="s">
        <v>212</v>
      </c>
      <c r="G60" s="58">
        <v>0</v>
      </c>
    </row>
    <row r="61" spans="2:7">
      <c r="B61" s="21" t="s">
        <v>213</v>
      </c>
      <c r="C61" s="73" t="s">
        <v>214</v>
      </c>
      <c r="D61" s="58">
        <v>10878953</v>
      </c>
      <c r="E61" s="185" t="s">
        <v>215</v>
      </c>
      <c r="F61" s="73" t="s">
        <v>216</v>
      </c>
      <c r="G61" s="58">
        <v>0</v>
      </c>
    </row>
    <row r="62" spans="2:7">
      <c r="B62" s="21" t="s">
        <v>217</v>
      </c>
      <c r="C62" s="80" t="s">
        <v>218</v>
      </c>
      <c r="D62" s="58">
        <v>0</v>
      </c>
      <c r="E62" s="185" t="s">
        <v>219</v>
      </c>
      <c r="F62" s="73" t="s">
        <v>220</v>
      </c>
      <c r="G62" s="58">
        <v>0</v>
      </c>
    </row>
    <row r="63" spans="2:7" ht="16.5" thickBot="1">
      <c r="B63" s="21" t="s">
        <v>221</v>
      </c>
      <c r="C63" s="190" t="s">
        <v>222</v>
      </c>
      <c r="D63" s="191">
        <f>SUM(D57:D62)</f>
        <v>182781973</v>
      </c>
      <c r="E63" s="185" t="s">
        <v>223</v>
      </c>
      <c r="F63" s="190" t="s">
        <v>224</v>
      </c>
      <c r="G63" s="192">
        <f>SUM(G58:G62)</f>
        <v>75222397</v>
      </c>
    </row>
    <row r="64" spans="2:7" ht="16.5" thickBot="1">
      <c r="B64" s="21" t="s">
        <v>225</v>
      </c>
      <c r="C64" s="264" t="s">
        <v>226</v>
      </c>
      <c r="D64" s="265">
        <f>D11+D18+D32+D55+D63</f>
        <v>1867813466</v>
      </c>
      <c r="E64" s="185" t="s">
        <v>227</v>
      </c>
      <c r="F64" s="264" t="s">
        <v>228</v>
      </c>
      <c r="G64" s="265">
        <f>+G21+G29+G56+G63</f>
        <v>4712363784</v>
      </c>
    </row>
    <row r="65" spans="2:7" ht="16.5" thickBot="1">
      <c r="C65" s="90"/>
      <c r="D65" s="91"/>
      <c r="E65" s="185"/>
      <c r="F65" s="90"/>
      <c r="G65" s="91"/>
    </row>
    <row r="66" spans="2:7" ht="16.5" thickBot="1">
      <c r="C66" s="264" t="s">
        <v>229</v>
      </c>
      <c r="D66" s="260">
        <f>+D6</f>
        <v>2021</v>
      </c>
      <c r="E66" s="193"/>
      <c r="F66" s="264" t="s">
        <v>230</v>
      </c>
      <c r="G66" s="260">
        <f>+D6</f>
        <v>2021</v>
      </c>
    </row>
    <row r="67" spans="2:7">
      <c r="B67" s="15"/>
      <c r="C67" s="181" t="s">
        <v>231</v>
      </c>
      <c r="D67" s="182"/>
      <c r="E67" s="193"/>
      <c r="F67" s="183" t="s">
        <v>232</v>
      </c>
      <c r="G67" s="184"/>
    </row>
    <row r="68" spans="2:7">
      <c r="B68" s="15" t="s">
        <v>233</v>
      </c>
      <c r="C68" s="73" t="s">
        <v>234</v>
      </c>
      <c r="D68" s="58">
        <v>0</v>
      </c>
      <c r="E68" s="193" t="s">
        <v>235</v>
      </c>
      <c r="F68" s="82" t="s">
        <v>236</v>
      </c>
      <c r="G68" s="186">
        <v>0</v>
      </c>
    </row>
    <row r="69" spans="2:7">
      <c r="B69" s="15" t="s">
        <v>237</v>
      </c>
      <c r="C69" s="73" t="s">
        <v>238</v>
      </c>
      <c r="D69" s="186">
        <v>0</v>
      </c>
      <c r="E69" s="193" t="s">
        <v>239</v>
      </c>
      <c r="F69" s="82" t="s">
        <v>240</v>
      </c>
      <c r="G69" s="186">
        <v>0</v>
      </c>
    </row>
    <row r="70" spans="2:7">
      <c r="B70" s="15" t="s">
        <v>241</v>
      </c>
      <c r="C70" s="73" t="s">
        <v>242</v>
      </c>
      <c r="D70" s="58">
        <v>0</v>
      </c>
      <c r="E70" s="193" t="s">
        <v>243</v>
      </c>
      <c r="F70" s="82" t="s">
        <v>244</v>
      </c>
      <c r="G70" s="58">
        <v>0</v>
      </c>
    </row>
    <row r="71" spans="2:7">
      <c r="B71" s="15" t="s">
        <v>245</v>
      </c>
      <c r="C71" s="80" t="s">
        <v>246</v>
      </c>
      <c r="D71" s="58">
        <v>0</v>
      </c>
      <c r="E71" s="193" t="s">
        <v>247</v>
      </c>
      <c r="F71" s="82" t="s">
        <v>248</v>
      </c>
      <c r="G71" s="186">
        <v>0</v>
      </c>
    </row>
    <row r="72" spans="2:7" ht="16.5" thickBot="1">
      <c r="B72" s="15" t="s">
        <v>249</v>
      </c>
      <c r="C72" s="77" t="s">
        <v>250</v>
      </c>
      <c r="D72" s="84">
        <f>SUM(D68:D71)</f>
        <v>0</v>
      </c>
      <c r="E72" s="193" t="s">
        <v>251</v>
      </c>
      <c r="F72" s="82" t="s">
        <v>252</v>
      </c>
      <c r="G72" s="58">
        <v>0</v>
      </c>
    </row>
    <row r="73" spans="2:7">
      <c r="B73" s="15"/>
      <c r="C73" s="69" t="s">
        <v>253</v>
      </c>
      <c r="D73" s="70"/>
      <c r="E73" s="193" t="s">
        <v>254</v>
      </c>
      <c r="F73" s="82" t="s">
        <v>255</v>
      </c>
      <c r="G73" s="186">
        <v>0</v>
      </c>
    </row>
    <row r="74" spans="2:7">
      <c r="B74" s="15" t="s">
        <v>256</v>
      </c>
      <c r="C74" s="73" t="s">
        <v>257</v>
      </c>
      <c r="D74" s="58">
        <v>2244900</v>
      </c>
      <c r="E74" s="193" t="s">
        <v>258</v>
      </c>
      <c r="F74" s="82" t="s">
        <v>259</v>
      </c>
      <c r="G74" s="58">
        <v>0</v>
      </c>
    </row>
    <row r="75" spans="2:7">
      <c r="B75" s="15" t="s">
        <v>260</v>
      </c>
      <c r="C75" s="73" t="s">
        <v>261</v>
      </c>
      <c r="D75" s="58">
        <v>0</v>
      </c>
      <c r="E75" s="193" t="s">
        <v>262</v>
      </c>
      <c r="F75" s="82" t="s">
        <v>263</v>
      </c>
      <c r="G75" s="58">
        <v>0</v>
      </c>
    </row>
    <row r="76" spans="2:7">
      <c r="B76" s="15" t="s">
        <v>264</v>
      </c>
      <c r="C76" s="80" t="s">
        <v>265</v>
      </c>
      <c r="D76" s="58">
        <v>0</v>
      </c>
      <c r="E76" s="193" t="s">
        <v>266</v>
      </c>
      <c r="F76" s="82" t="s">
        <v>267</v>
      </c>
      <c r="G76" s="58">
        <v>0</v>
      </c>
    </row>
    <row r="77" spans="2:7" ht="16.5" thickBot="1">
      <c r="B77" s="15" t="s">
        <v>268</v>
      </c>
      <c r="C77" s="77" t="s">
        <v>269</v>
      </c>
      <c r="D77" s="84">
        <f>SUM(D74:D76)</f>
        <v>2244900</v>
      </c>
      <c r="E77" s="193" t="s">
        <v>270</v>
      </c>
      <c r="F77" s="82" t="s">
        <v>271</v>
      </c>
      <c r="G77" s="58">
        <v>0</v>
      </c>
    </row>
    <row r="78" spans="2:7">
      <c r="B78" s="15"/>
      <c r="C78" s="69" t="s">
        <v>272</v>
      </c>
      <c r="D78" s="70"/>
      <c r="E78" s="193" t="s">
        <v>273</v>
      </c>
      <c r="F78" s="82" t="s">
        <v>274</v>
      </c>
      <c r="G78" s="58">
        <v>0</v>
      </c>
    </row>
    <row r="79" spans="2:7" ht="16.5" thickBot="1">
      <c r="B79" s="15" t="s">
        <v>275</v>
      </c>
      <c r="C79" s="73" t="s">
        <v>276</v>
      </c>
      <c r="D79" s="186">
        <v>0</v>
      </c>
      <c r="E79" s="193" t="s">
        <v>277</v>
      </c>
      <c r="F79" s="77" t="s">
        <v>278</v>
      </c>
      <c r="G79" s="84">
        <f>SUM(G68:G78)</f>
        <v>0</v>
      </c>
    </row>
    <row r="80" spans="2:7">
      <c r="B80" s="15" t="s">
        <v>279</v>
      </c>
      <c r="C80" s="73" t="s">
        <v>280</v>
      </c>
      <c r="D80" s="186">
        <v>0</v>
      </c>
      <c r="E80" s="193"/>
      <c r="F80" s="71" t="s">
        <v>281</v>
      </c>
      <c r="G80" s="72"/>
    </row>
    <row r="81" spans="2:7">
      <c r="B81" s="15" t="s">
        <v>282</v>
      </c>
      <c r="C81" s="73" t="s">
        <v>283</v>
      </c>
      <c r="D81" s="58">
        <v>4065699</v>
      </c>
      <c r="E81" s="193" t="s">
        <v>284</v>
      </c>
      <c r="F81" s="82" t="s">
        <v>285</v>
      </c>
      <c r="G81" s="186">
        <v>697669946</v>
      </c>
    </row>
    <row r="82" spans="2:7">
      <c r="B82" s="15" t="s">
        <v>286</v>
      </c>
      <c r="C82" s="80" t="s">
        <v>43</v>
      </c>
      <c r="D82" s="58">
        <v>0</v>
      </c>
      <c r="E82" s="193" t="s">
        <v>287</v>
      </c>
      <c r="F82" s="82" t="s">
        <v>274</v>
      </c>
      <c r="G82" s="58">
        <v>-136813068</v>
      </c>
    </row>
    <row r="83" spans="2:7">
      <c r="B83" s="15" t="s">
        <v>288</v>
      </c>
      <c r="C83" s="73" t="s">
        <v>289</v>
      </c>
      <c r="D83" s="186">
        <v>0</v>
      </c>
      <c r="E83" s="193" t="s">
        <v>290</v>
      </c>
      <c r="F83" s="82" t="s">
        <v>291</v>
      </c>
      <c r="G83" s="58">
        <v>1671190752</v>
      </c>
    </row>
    <row r="84" spans="2:7">
      <c r="B84" s="15" t="s">
        <v>292</v>
      </c>
      <c r="C84" s="73" t="s">
        <v>293</v>
      </c>
      <c r="D84" s="58">
        <v>236660157</v>
      </c>
      <c r="E84" s="193" t="s">
        <v>294</v>
      </c>
      <c r="F84" s="82" t="s">
        <v>295</v>
      </c>
      <c r="G84" s="58">
        <v>0</v>
      </c>
    </row>
    <row r="85" spans="2:7">
      <c r="B85" s="15" t="s">
        <v>296</v>
      </c>
      <c r="C85" s="80" t="s">
        <v>297</v>
      </c>
      <c r="D85" s="58">
        <v>0</v>
      </c>
      <c r="E85" s="193" t="s">
        <v>298</v>
      </c>
      <c r="F85" s="82" t="s">
        <v>299</v>
      </c>
      <c r="G85" s="93">
        <v>0</v>
      </c>
    </row>
    <row r="86" spans="2:7" ht="16.5" thickBot="1">
      <c r="B86" s="15" t="s">
        <v>300</v>
      </c>
      <c r="C86" s="77" t="s">
        <v>301</v>
      </c>
      <c r="D86" s="84">
        <f>SUM(D79:D85)</f>
        <v>240725856</v>
      </c>
      <c r="E86" s="193" t="s">
        <v>302</v>
      </c>
      <c r="F86" s="77" t="s">
        <v>303</v>
      </c>
      <c r="G86" s="84">
        <f>SUM(G81:G85)</f>
        <v>2232047630</v>
      </c>
    </row>
    <row r="87" spans="2:7">
      <c r="B87" s="15"/>
      <c r="C87" s="69" t="s">
        <v>304</v>
      </c>
      <c r="D87" s="70"/>
      <c r="E87" s="193"/>
      <c r="F87" s="71" t="s">
        <v>305</v>
      </c>
      <c r="G87" s="72"/>
    </row>
    <row r="88" spans="2:7">
      <c r="B88" s="15" t="s">
        <v>306</v>
      </c>
      <c r="C88" s="73" t="s">
        <v>307</v>
      </c>
      <c r="D88" s="194">
        <v>835119852</v>
      </c>
      <c r="E88" s="193" t="s">
        <v>308</v>
      </c>
      <c r="F88" s="82" t="s">
        <v>309</v>
      </c>
      <c r="G88" s="93">
        <v>0</v>
      </c>
    </row>
    <row r="89" spans="2:7">
      <c r="B89" s="15" t="s">
        <v>310</v>
      </c>
      <c r="C89" s="73" t="s">
        <v>311</v>
      </c>
      <c r="D89" s="194">
        <v>5415224893</v>
      </c>
      <c r="E89" s="193" t="s">
        <v>312</v>
      </c>
      <c r="F89" s="82" t="s">
        <v>313</v>
      </c>
      <c r="G89" s="58">
        <v>0</v>
      </c>
    </row>
    <row r="90" spans="2:7">
      <c r="B90" s="15" t="s">
        <v>314</v>
      </c>
      <c r="C90" s="80" t="s">
        <v>315</v>
      </c>
      <c r="D90" s="194">
        <v>-3170778727</v>
      </c>
      <c r="E90" s="193" t="s">
        <v>316</v>
      </c>
      <c r="F90" s="82" t="s">
        <v>317</v>
      </c>
      <c r="G90" s="58">
        <v>0</v>
      </c>
    </row>
    <row r="91" spans="2:7">
      <c r="B91" s="15" t="s">
        <v>318</v>
      </c>
      <c r="C91" s="73" t="s">
        <v>319</v>
      </c>
      <c r="D91" s="194">
        <v>178509457</v>
      </c>
      <c r="E91" s="193" t="s">
        <v>320</v>
      </c>
      <c r="F91" s="82" t="s">
        <v>321</v>
      </c>
      <c r="G91" s="93">
        <v>0</v>
      </c>
    </row>
    <row r="92" spans="2:7">
      <c r="B92" s="15" t="s">
        <v>322</v>
      </c>
      <c r="C92" s="80" t="s">
        <v>323</v>
      </c>
      <c r="D92" s="194">
        <v>-162503011</v>
      </c>
      <c r="E92" s="193" t="s">
        <v>324</v>
      </c>
      <c r="F92" s="82" t="s">
        <v>325</v>
      </c>
      <c r="G92" s="186">
        <v>0</v>
      </c>
    </row>
    <row r="93" spans="2:7">
      <c r="B93" s="15" t="s">
        <v>326</v>
      </c>
      <c r="C93" s="73" t="s">
        <v>327</v>
      </c>
      <c r="D93" s="194">
        <v>1478264088</v>
      </c>
      <c r="E93" s="193" t="s">
        <v>328</v>
      </c>
      <c r="F93" s="82" t="s">
        <v>329</v>
      </c>
      <c r="G93" s="186">
        <v>0</v>
      </c>
    </row>
    <row r="94" spans="2:7">
      <c r="B94" s="15" t="s">
        <v>330</v>
      </c>
      <c r="C94" s="80" t="s">
        <v>331</v>
      </c>
      <c r="D94" s="194">
        <v>-1297717704</v>
      </c>
      <c r="E94" s="193" t="s">
        <v>332</v>
      </c>
      <c r="F94" s="82" t="s">
        <v>333</v>
      </c>
      <c r="G94" s="93">
        <v>0</v>
      </c>
    </row>
    <row r="95" spans="2:7">
      <c r="B95" s="15" t="s">
        <v>334</v>
      </c>
      <c r="C95" s="73" t="s">
        <v>335</v>
      </c>
      <c r="D95" s="194">
        <v>49619891</v>
      </c>
      <c r="E95" s="193" t="s">
        <v>336</v>
      </c>
      <c r="F95" s="82" t="s">
        <v>337</v>
      </c>
      <c r="G95" s="93">
        <v>265576831</v>
      </c>
    </row>
    <row r="96" spans="2:7" ht="16.5" thickBot="1">
      <c r="B96" s="15" t="s">
        <v>338</v>
      </c>
      <c r="C96" s="80" t="s">
        <v>339</v>
      </c>
      <c r="D96" s="194">
        <v>-40452123</v>
      </c>
      <c r="E96" s="193" t="s">
        <v>340</v>
      </c>
      <c r="F96" s="86" t="s">
        <v>341</v>
      </c>
      <c r="G96" s="84">
        <f>SUM(G88:G95)</f>
        <v>265576831</v>
      </c>
    </row>
    <row r="97" spans="2:7">
      <c r="B97" s="15" t="s">
        <v>342</v>
      </c>
      <c r="C97" s="73" t="s">
        <v>343</v>
      </c>
      <c r="D97" s="194">
        <v>338826421</v>
      </c>
      <c r="E97" s="193"/>
      <c r="F97" s="71" t="s">
        <v>344</v>
      </c>
      <c r="G97" s="72"/>
    </row>
    <row r="98" spans="2:7">
      <c r="B98" s="15" t="s">
        <v>345</v>
      </c>
      <c r="C98" s="80" t="s">
        <v>346</v>
      </c>
      <c r="D98" s="194">
        <v>-260903940</v>
      </c>
      <c r="E98" s="193" t="s">
        <v>347</v>
      </c>
      <c r="F98" s="82" t="s">
        <v>348</v>
      </c>
      <c r="G98" s="93">
        <v>0</v>
      </c>
    </row>
    <row r="99" spans="2:7">
      <c r="B99" s="15" t="s">
        <v>349</v>
      </c>
      <c r="C99" s="73" t="s">
        <v>350</v>
      </c>
      <c r="D99" s="194">
        <v>0</v>
      </c>
      <c r="E99" s="193" t="s">
        <v>351</v>
      </c>
      <c r="F99" s="82" t="s">
        <v>352</v>
      </c>
      <c r="G99" s="93">
        <v>0</v>
      </c>
    </row>
    <row r="100" spans="2:7">
      <c r="B100" s="15" t="s">
        <v>353</v>
      </c>
      <c r="C100" s="80" t="s">
        <v>354</v>
      </c>
      <c r="D100" s="194">
        <v>0</v>
      </c>
      <c r="E100" s="193" t="s">
        <v>355</v>
      </c>
      <c r="F100" s="82" t="s">
        <v>356</v>
      </c>
      <c r="G100" s="93">
        <v>0</v>
      </c>
    </row>
    <row r="101" spans="2:7">
      <c r="B101" s="15" t="s">
        <v>357</v>
      </c>
      <c r="C101" s="73" t="s">
        <v>358</v>
      </c>
      <c r="D101" s="194">
        <v>0</v>
      </c>
      <c r="E101" s="193" t="s">
        <v>359</v>
      </c>
      <c r="F101" s="82" t="s">
        <v>360</v>
      </c>
      <c r="G101" s="93">
        <v>0</v>
      </c>
    </row>
    <row r="102" spans="2:7" ht="16.5" thickBot="1">
      <c r="B102" s="15" t="s">
        <v>361</v>
      </c>
      <c r="C102" s="77" t="s">
        <v>362</v>
      </c>
      <c r="D102" s="95">
        <f>SUM(D88:D101)</f>
        <v>3363209097</v>
      </c>
      <c r="E102" s="193" t="s">
        <v>363</v>
      </c>
      <c r="F102" s="82" t="s">
        <v>364</v>
      </c>
      <c r="G102" s="93">
        <v>0</v>
      </c>
    </row>
    <row r="103" spans="2:7">
      <c r="B103" s="15"/>
      <c r="C103" s="69" t="s">
        <v>365</v>
      </c>
      <c r="D103" s="70"/>
      <c r="E103" s="193" t="s">
        <v>366</v>
      </c>
      <c r="F103" s="82" t="s">
        <v>367</v>
      </c>
      <c r="G103" s="93">
        <v>0</v>
      </c>
    </row>
    <row r="104" spans="2:7" ht="16.5" thickBot="1">
      <c r="B104" s="15" t="s">
        <v>368</v>
      </c>
      <c r="C104" s="73" t="s">
        <v>369</v>
      </c>
      <c r="D104" s="186">
        <v>0</v>
      </c>
      <c r="E104" s="193" t="s">
        <v>370</v>
      </c>
      <c r="F104" s="86" t="s">
        <v>224</v>
      </c>
      <c r="G104" s="84">
        <f>SUM(G98:G103)</f>
        <v>0</v>
      </c>
    </row>
    <row r="105" spans="2:7" ht="16.5" thickBot="1">
      <c r="B105" s="15" t="s">
        <v>371</v>
      </c>
      <c r="C105" s="80" t="s">
        <v>372</v>
      </c>
      <c r="D105" s="186">
        <v>0</v>
      </c>
      <c r="E105" s="193" t="s">
        <v>373</v>
      </c>
      <c r="F105" s="264" t="s">
        <v>374</v>
      </c>
      <c r="G105" s="265">
        <f>G79+G86+G96+G104</f>
        <v>2497624461</v>
      </c>
    </row>
    <row r="106" spans="2:7" ht="16.5" thickBot="1">
      <c r="B106" s="15" t="s">
        <v>375</v>
      </c>
      <c r="C106" s="73" t="s">
        <v>376</v>
      </c>
      <c r="D106" s="186">
        <v>715064280</v>
      </c>
      <c r="E106" s="193"/>
      <c r="F106" s="91"/>
      <c r="G106" s="91"/>
    </row>
    <row r="107" spans="2:7" ht="16.5" thickBot="1">
      <c r="B107" s="15" t="s">
        <v>377</v>
      </c>
      <c r="C107" s="80" t="s">
        <v>378</v>
      </c>
      <c r="D107" s="186">
        <v>-432892212</v>
      </c>
      <c r="E107" s="193" t="s">
        <v>379</v>
      </c>
      <c r="F107" s="266" t="s">
        <v>380</v>
      </c>
      <c r="G107" s="267">
        <f>+G64+G105</f>
        <v>7209988245</v>
      </c>
    </row>
    <row r="108" spans="2:7" ht="16.5" thickBot="1">
      <c r="B108" s="15" t="s">
        <v>381</v>
      </c>
      <c r="C108" s="86" t="s">
        <v>382</v>
      </c>
      <c r="D108" s="87">
        <f>SUM(D104:D107)</f>
        <v>282172068</v>
      </c>
      <c r="E108" s="193"/>
      <c r="F108" s="91"/>
      <c r="G108" s="91"/>
    </row>
    <row r="109" spans="2:7" ht="16.5" thickBot="1">
      <c r="B109" s="15" t="s">
        <v>383</v>
      </c>
      <c r="C109" s="264" t="s">
        <v>384</v>
      </c>
      <c r="D109" s="265">
        <f>+D72+D77+D86+D102+D108</f>
        <v>3888351921</v>
      </c>
      <c r="E109" s="193"/>
      <c r="F109" s="264" t="s">
        <v>385</v>
      </c>
      <c r="G109" s="268">
        <f>+D6</f>
        <v>2021</v>
      </c>
    </row>
    <row r="110" spans="2:7" ht="16.5" thickBot="1">
      <c r="B110" s="15"/>
      <c r="C110" s="90"/>
      <c r="D110" s="91"/>
      <c r="E110" s="193"/>
      <c r="F110" s="269" t="s">
        <v>386</v>
      </c>
      <c r="G110" s="270"/>
    </row>
    <row r="111" spans="2:7" ht="16.5" thickBot="1">
      <c r="B111" s="15" t="s">
        <v>387</v>
      </c>
      <c r="C111" s="266" t="s">
        <v>388</v>
      </c>
      <c r="D111" s="267">
        <f>D64+D109</f>
        <v>5756165387</v>
      </c>
      <c r="E111" s="193" t="s">
        <v>389</v>
      </c>
      <c r="F111" s="82" t="s">
        <v>390</v>
      </c>
      <c r="G111" s="195">
        <v>876256562</v>
      </c>
    </row>
    <row r="112" spans="2:7">
      <c r="B112" s="15"/>
      <c r="C112" s="91"/>
      <c r="D112" s="91"/>
      <c r="E112" s="193" t="s">
        <v>391</v>
      </c>
      <c r="F112" s="82" t="s">
        <v>392</v>
      </c>
      <c r="G112" s="195">
        <v>0</v>
      </c>
    </row>
    <row r="113" spans="2:7" ht="16.5" thickBot="1">
      <c r="C113" s="102"/>
      <c r="D113" s="103"/>
      <c r="E113" s="193" t="s">
        <v>393</v>
      </c>
      <c r="F113" s="271" t="s">
        <v>394</v>
      </c>
      <c r="G113" s="272">
        <f>SUM(G111:G112)</f>
        <v>876256562</v>
      </c>
    </row>
    <row r="114" spans="2:7">
      <c r="B114" s="15"/>
      <c r="C114" s="90"/>
      <c r="D114" s="106"/>
      <c r="E114" s="193"/>
      <c r="F114" s="269" t="s">
        <v>395</v>
      </c>
      <c r="G114" s="273"/>
    </row>
    <row r="115" spans="2:7">
      <c r="B115" s="15" t="s">
        <v>396</v>
      </c>
      <c r="C115" s="196" t="s">
        <v>397</v>
      </c>
      <c r="D115" s="109">
        <v>0</v>
      </c>
      <c r="E115" s="197" t="s">
        <v>398</v>
      </c>
      <c r="F115" s="82" t="s">
        <v>399</v>
      </c>
      <c r="G115" s="58">
        <v>0</v>
      </c>
    </row>
    <row r="116" spans="2:7">
      <c r="B116" s="15"/>
      <c r="C116" s="90"/>
      <c r="D116" s="106"/>
      <c r="E116" s="197" t="s">
        <v>400</v>
      </c>
      <c r="F116" s="82" t="s">
        <v>401</v>
      </c>
      <c r="G116" s="58">
        <v>0</v>
      </c>
    </row>
    <row r="117" spans="2:7">
      <c r="B117" s="15" t="s">
        <v>402</v>
      </c>
      <c r="C117" s="196" t="s">
        <v>403</v>
      </c>
      <c r="D117" s="109">
        <v>0</v>
      </c>
      <c r="E117" s="197" t="s">
        <v>404</v>
      </c>
      <c r="F117" s="82" t="s">
        <v>405</v>
      </c>
      <c r="G117" s="58">
        <v>0</v>
      </c>
    </row>
    <row r="118" spans="2:7">
      <c r="B118" s="15"/>
      <c r="C118" s="90"/>
      <c r="D118" s="91"/>
      <c r="E118" s="180" t="s">
        <v>406</v>
      </c>
      <c r="F118" s="82" t="s">
        <v>407</v>
      </c>
      <c r="G118" s="58">
        <v>0</v>
      </c>
    </row>
    <row r="119" spans="2:7" ht="16.5" thickBot="1">
      <c r="B119" s="15"/>
      <c r="C119" s="102"/>
      <c r="D119" s="103"/>
      <c r="E119" s="180" t="s">
        <v>408</v>
      </c>
      <c r="F119" s="82" t="s">
        <v>409</v>
      </c>
      <c r="G119" s="198">
        <v>1023277593</v>
      </c>
    </row>
    <row r="120" spans="2:7" ht="16.5" thickBot="1">
      <c r="C120" s="296" t="str">
        <f>IF(D114-D116=0,"Cuentas de Orden Coiniciden","Cuentas de Orden No Coinciden")</f>
        <v>Cuentas de Orden Coiniciden</v>
      </c>
      <c r="D120" s="297"/>
      <c r="E120" s="197" t="s">
        <v>410</v>
      </c>
      <c r="F120" s="271" t="s">
        <v>411</v>
      </c>
      <c r="G120" s="272">
        <f>+IF([5]E.C.P!E70-SUM(G115:G119)=0,[5]E.C.P!E70,"Error")</f>
        <v>1023277593</v>
      </c>
    </row>
    <row r="121" spans="2:7" ht="16.5" thickBot="1">
      <c r="C121" s="298"/>
      <c r="D121" s="299"/>
      <c r="E121" s="197"/>
      <c r="F121" s="269" t="s">
        <v>412</v>
      </c>
      <c r="G121" s="270"/>
    </row>
    <row r="122" spans="2:7" ht="12.75" customHeight="1">
      <c r="C122" s="112"/>
      <c r="D122" s="113"/>
      <c r="E122" s="197" t="s">
        <v>413</v>
      </c>
      <c r="F122" s="82" t="s">
        <v>414</v>
      </c>
      <c r="G122" s="194">
        <v>0</v>
      </c>
    </row>
    <row r="123" spans="2:7" ht="12.75" customHeight="1">
      <c r="C123" s="90"/>
      <c r="D123" s="114"/>
      <c r="E123" s="197" t="s">
        <v>415</v>
      </c>
      <c r="F123" s="82" t="s">
        <v>416</v>
      </c>
      <c r="G123" s="194">
        <v>50308240</v>
      </c>
    </row>
    <row r="124" spans="2:7" ht="12.75" customHeight="1">
      <c r="C124" s="114"/>
      <c r="D124" s="115"/>
      <c r="E124" s="197" t="s">
        <v>417</v>
      </c>
      <c r="F124" s="82" t="s">
        <v>418</v>
      </c>
      <c r="G124" s="195">
        <v>0</v>
      </c>
    </row>
    <row r="125" spans="2:7" ht="12.75" customHeight="1">
      <c r="C125" s="90"/>
      <c r="D125" s="114"/>
      <c r="E125" s="197" t="s">
        <v>419</v>
      </c>
      <c r="F125" s="82" t="s">
        <v>420</v>
      </c>
      <c r="G125" s="195"/>
    </row>
    <row r="126" spans="2:7" ht="12.75" customHeight="1">
      <c r="C126" s="102"/>
      <c r="D126" s="103"/>
      <c r="E126" s="197" t="s">
        <v>421</v>
      </c>
      <c r="F126" s="82" t="s">
        <v>422</v>
      </c>
      <c r="G126" s="195">
        <v>0</v>
      </c>
    </row>
    <row r="127" spans="2:7" ht="15" customHeight="1" thickBot="1">
      <c r="C127" s="102"/>
      <c r="D127" s="103"/>
      <c r="E127" s="197" t="s">
        <v>423</v>
      </c>
      <c r="F127" s="274" t="s">
        <v>424</v>
      </c>
      <c r="G127" s="272">
        <f>+[5]E.C.P!F70</f>
        <v>50308240</v>
      </c>
    </row>
    <row r="128" spans="2:7" ht="16.5" customHeight="1">
      <c r="C128" s="102"/>
      <c r="D128" s="103"/>
      <c r="E128" s="197"/>
      <c r="F128" s="275" t="s">
        <v>425</v>
      </c>
      <c r="G128" s="273"/>
    </row>
    <row r="129" spans="3:7" ht="12.75" customHeight="1">
      <c r="C129" s="289"/>
      <c r="D129" s="289"/>
      <c r="E129" s="197" t="s">
        <v>426</v>
      </c>
      <c r="F129" s="82" t="s">
        <v>427</v>
      </c>
      <c r="G129" s="58">
        <v>-3586122835</v>
      </c>
    </row>
    <row r="130" spans="3:7" ht="12.75" customHeight="1">
      <c r="C130" s="289"/>
      <c r="D130" s="289"/>
      <c r="E130" s="197" t="s">
        <v>428</v>
      </c>
      <c r="F130" s="82" t="s">
        <v>429</v>
      </c>
      <c r="G130" s="194">
        <v>182457582</v>
      </c>
    </row>
    <row r="131" spans="3:7" ht="17.25" customHeight="1" thickBot="1">
      <c r="C131" s="102"/>
      <c r="D131" s="103"/>
      <c r="E131" s="197" t="s">
        <v>430</v>
      </c>
      <c r="F131" s="274" t="s">
        <v>431</v>
      </c>
      <c r="G131" s="272">
        <f>SUM(G129:G130)</f>
        <v>-3403665253</v>
      </c>
    </row>
    <row r="132" spans="3:7" ht="15" customHeight="1" thickBot="1">
      <c r="C132" s="102"/>
      <c r="D132" s="103"/>
      <c r="E132" s="197" t="s">
        <v>432</v>
      </c>
      <c r="F132" s="264" t="s">
        <v>433</v>
      </c>
      <c r="G132" s="276">
        <f>+G113+G120+G127+G131</f>
        <v>-1453822858</v>
      </c>
    </row>
    <row r="133" spans="3:7" ht="12.75" customHeight="1" thickBot="1">
      <c r="C133" s="296" t="str">
        <f>IF(AND(D111-G134&gt;-1,D111-G134&lt;1),"E.S.P. 2021 OK","No coincide Activo=Pasivo+Patrimonio")</f>
        <v>E.S.P. 2021 OK</v>
      </c>
      <c r="D133" s="297"/>
      <c r="E133" s="199"/>
      <c r="F133" s="91"/>
      <c r="G133" s="91"/>
    </row>
    <row r="134" spans="3:7" ht="16.5" customHeight="1" thickBot="1">
      <c r="C134" s="298"/>
      <c r="D134" s="299"/>
      <c r="E134" s="193"/>
      <c r="F134" s="264" t="s">
        <v>434</v>
      </c>
      <c r="G134" s="276">
        <f>+G107+G132</f>
        <v>5756165387</v>
      </c>
    </row>
    <row r="135" spans="3:7" ht="12.75" customHeight="1">
      <c r="E135" s="23"/>
      <c r="F135" s="23"/>
      <c r="G135" s="23"/>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22"/>
    </row>
    <row r="195" spans="5:5" hidden="1">
      <c r="E195" s="22"/>
    </row>
    <row r="196" spans="5:5" hidden="1">
      <c r="E196" s="22"/>
    </row>
    <row r="197" spans="5:5" hidden="1">
      <c r="E197" s="26"/>
    </row>
    <row r="198" spans="5:5" hidden="1">
      <c r="E198" s="26"/>
    </row>
    <row r="199" spans="5:5" hidden="1">
      <c r="E199" s="26"/>
    </row>
    <row r="200" spans="5:5" hidden="1">
      <c r="E200" s="26"/>
    </row>
    <row r="201" spans="5:5" hidden="1">
      <c r="E201" s="26"/>
    </row>
    <row r="202" spans="5:5" hidden="1">
      <c r="E202" s="26"/>
    </row>
    <row r="203" spans="5:5" hidden="1">
      <c r="E203" s="26"/>
    </row>
    <row r="204" spans="5:5" hidden="1">
      <c r="E204" s="26"/>
    </row>
    <row r="205" spans="5:5" hidden="1">
      <c r="E205" s="26"/>
    </row>
    <row r="206" spans="5:5" hidden="1">
      <c r="E206" s="26"/>
    </row>
    <row r="207" spans="5:5" hidden="1"/>
    <row r="208" spans="5:5" hidden="1">
      <c r="E208" s="21"/>
    </row>
    <row r="209" spans="5:5" hidden="1">
      <c r="E209" s="21"/>
    </row>
    <row r="210" spans="5:5" hidden="1">
      <c r="E210" s="21"/>
    </row>
    <row r="211" spans="5:5" hidden="1">
      <c r="E211" s="21"/>
    </row>
    <row r="212" spans="5:5" hidden="1">
      <c r="E212" s="21"/>
    </row>
    <row r="213" spans="5:5" hidden="1">
      <c r="E213" s="21"/>
    </row>
    <row r="214" spans="5:5" hidden="1">
      <c r="E214" s="21"/>
    </row>
    <row r="215" spans="5:5" hidden="1">
      <c r="E215" s="21"/>
    </row>
    <row r="216" spans="5:5" hidden="1">
      <c r="E216" s="21"/>
    </row>
    <row r="217" spans="5:5" hidden="1">
      <c r="E217" s="21"/>
    </row>
    <row r="218" spans="5:5" hidden="1">
      <c r="E218" s="21"/>
    </row>
    <row r="219" spans="5:5" hidden="1">
      <c r="E219" s="21"/>
    </row>
    <row r="220" spans="5:5" hidden="1">
      <c r="E220" s="21"/>
    </row>
    <row r="221" spans="5:5" hidden="1">
      <c r="E221" s="21"/>
    </row>
    <row r="222" spans="5:5" hidden="1">
      <c r="E222" s="21"/>
    </row>
    <row r="223" spans="5:5" hidden="1">
      <c r="E223" s="21"/>
    </row>
    <row r="224" spans="5:5" hidden="1">
      <c r="E224" s="21"/>
    </row>
    <row r="225" spans="5:5" hidden="1">
      <c r="E225" s="21"/>
    </row>
    <row r="226" spans="5:5" hidden="1">
      <c r="E226" s="21"/>
    </row>
    <row r="227" spans="5:5" hidden="1">
      <c r="E227" s="21"/>
    </row>
    <row r="228" spans="5:5" hidden="1">
      <c r="E228" s="21"/>
    </row>
    <row r="229" spans="5:5" hidden="1">
      <c r="E229" s="21"/>
    </row>
    <row r="230" spans="5:5" hidden="1">
      <c r="E230" s="21"/>
    </row>
    <row r="231" spans="5:5" hidden="1">
      <c r="E231" s="21"/>
    </row>
    <row r="232" spans="5:5" hidden="1">
      <c r="E232" s="21"/>
    </row>
    <row r="233" spans="5:5" hidden="1">
      <c r="E233" s="21"/>
    </row>
    <row r="234" spans="5:5" hidden="1">
      <c r="E234" s="21"/>
    </row>
    <row r="235" spans="5:5" hidden="1">
      <c r="E235" s="21"/>
    </row>
    <row r="236" spans="5:5" hidden="1">
      <c r="E236" s="21"/>
    </row>
    <row r="237" spans="5:5" hidden="1">
      <c r="E237" s="21"/>
    </row>
    <row r="238" spans="5:5" hidden="1">
      <c r="E238" s="21"/>
    </row>
    <row r="239" spans="5:5" hidden="1">
      <c r="E239" s="21"/>
    </row>
    <row r="240" spans="5:5" hidden="1">
      <c r="E240" s="21"/>
    </row>
    <row r="241" spans="5:5" hidden="1">
      <c r="E241" s="21"/>
    </row>
    <row r="242" spans="5:5" hidden="1">
      <c r="E242" s="21"/>
    </row>
    <row r="243" spans="5:5" hidden="1">
      <c r="E243" s="21"/>
    </row>
    <row r="244" spans="5:5" hidden="1">
      <c r="E244" s="21"/>
    </row>
    <row r="245" spans="5:5" hidden="1">
      <c r="E245" s="21"/>
    </row>
    <row r="246" spans="5:5" hidden="1">
      <c r="E246" s="21"/>
    </row>
    <row r="247" spans="5:5" hidden="1">
      <c r="E247" s="21"/>
    </row>
    <row r="248" spans="5:5" hidden="1">
      <c r="E248" s="21"/>
    </row>
    <row r="249" spans="5:5" hidden="1">
      <c r="E249" s="21"/>
    </row>
    <row r="250" spans="5:5" hidden="1">
      <c r="E250" s="21"/>
    </row>
    <row r="251" spans="5:5" hidden="1">
      <c r="E251" s="21"/>
    </row>
    <row r="252" spans="5:5" hidden="1">
      <c r="E252" s="21"/>
    </row>
    <row r="253" spans="5:5" hidden="1">
      <c r="E253" s="21"/>
    </row>
    <row r="254" spans="5:5" hidden="1">
      <c r="E254" s="21"/>
    </row>
    <row r="255" spans="5:5" hidden="1">
      <c r="E255" s="21"/>
    </row>
    <row r="256" spans="5:5" hidden="1">
      <c r="E256" s="21"/>
    </row>
    <row r="257" spans="5:5" hidden="1">
      <c r="E257" s="21"/>
    </row>
    <row r="258" spans="5:5" hidden="1">
      <c r="E258" s="21"/>
    </row>
    <row r="259" spans="5:5" hidden="1">
      <c r="E259" s="21"/>
    </row>
    <row r="260" spans="5:5" hidden="1">
      <c r="E260" s="21"/>
    </row>
    <row r="261" spans="5:5" hidden="1">
      <c r="E261" s="21"/>
    </row>
    <row r="262" spans="5:5" hidden="1">
      <c r="E262" s="21"/>
    </row>
    <row r="263" spans="5:5" hidden="1">
      <c r="E263" s="21"/>
    </row>
    <row r="264" spans="5:5" hidden="1">
      <c r="E264" s="21"/>
    </row>
    <row r="265" spans="5:5" hidden="1">
      <c r="E265" s="21"/>
    </row>
    <row r="266" spans="5:5" hidden="1">
      <c r="E266" s="21"/>
    </row>
    <row r="267" spans="5:5" hidden="1">
      <c r="E267" s="21"/>
    </row>
    <row r="268" spans="5:5" hidden="1">
      <c r="E268" s="21"/>
    </row>
    <row r="269" spans="5:5" hidden="1">
      <c r="E269" s="21"/>
    </row>
    <row r="270" spans="5:5" hidden="1">
      <c r="E270" s="21"/>
    </row>
    <row r="271" spans="5:5" hidden="1">
      <c r="E271" s="21"/>
    </row>
    <row r="272" spans="5:5" hidden="1">
      <c r="E272" s="21"/>
    </row>
    <row r="273" spans="5:5" hidden="1">
      <c r="E273" s="21"/>
    </row>
    <row r="274" spans="5:5" hidden="1">
      <c r="E274" s="21"/>
    </row>
    <row r="275" spans="5:5" hidden="1">
      <c r="E275" s="21"/>
    </row>
    <row r="276" spans="5:5" hidden="1">
      <c r="E276" s="21"/>
    </row>
    <row r="277" spans="5:5" hidden="1">
      <c r="E277" s="21"/>
    </row>
    <row r="278" spans="5:5" hidden="1">
      <c r="E278" s="21"/>
    </row>
    <row r="279" spans="5:5" hidden="1">
      <c r="E279" s="21"/>
    </row>
    <row r="280" spans="5:5" hidden="1">
      <c r="E280" s="21"/>
    </row>
    <row r="281" spans="5:5" hidden="1">
      <c r="E281" s="21"/>
    </row>
    <row r="282" spans="5:5" hidden="1">
      <c r="E282" s="21"/>
    </row>
    <row r="283" spans="5:5" hidden="1">
      <c r="E283" s="21"/>
    </row>
    <row r="284" spans="5:5" hidden="1">
      <c r="E284" s="21"/>
    </row>
    <row r="285" spans="5:5" hidden="1">
      <c r="E285" s="21"/>
    </row>
    <row r="286" spans="5:5" hidden="1">
      <c r="E286" s="21"/>
    </row>
    <row r="287" spans="5:5" hidden="1">
      <c r="E287" s="21"/>
    </row>
    <row r="288" spans="5:5" hidden="1">
      <c r="E288" s="21"/>
    </row>
    <row r="289" spans="5:5" hidden="1">
      <c r="E289" s="21"/>
    </row>
    <row r="290" spans="5:5" hidden="1">
      <c r="E290" s="21"/>
    </row>
    <row r="291" spans="5:5" hidden="1">
      <c r="E291" s="21"/>
    </row>
    <row r="292" spans="5:5" hidden="1">
      <c r="E292" s="21"/>
    </row>
    <row r="293" spans="5:5" hidden="1">
      <c r="E293" s="21"/>
    </row>
    <row r="294" spans="5:5" hidden="1">
      <c r="E294" s="21"/>
    </row>
    <row r="295" spans="5:5" hidden="1">
      <c r="E295" s="21"/>
    </row>
    <row r="296" spans="5:5" hidden="1">
      <c r="E296" s="21"/>
    </row>
    <row r="297" spans="5:5" hidden="1">
      <c r="E297" s="21"/>
    </row>
    <row r="298" spans="5:5" hidden="1">
      <c r="E298" s="21"/>
    </row>
    <row r="299" spans="5:5" hidden="1">
      <c r="E299" s="21"/>
    </row>
    <row r="300" spans="5:5" hidden="1">
      <c r="E300" s="21"/>
    </row>
    <row r="301" spans="5:5" hidden="1">
      <c r="E301" s="21"/>
    </row>
    <row r="302" spans="5:5" hidden="1">
      <c r="E302" s="21"/>
    </row>
    <row r="303" spans="5:5" hidden="1">
      <c r="E303" s="21"/>
    </row>
    <row r="304" spans="5:5" hidden="1">
      <c r="E304" s="21"/>
    </row>
    <row r="305" spans="5:5" hidden="1">
      <c r="E305" s="21"/>
    </row>
    <row r="306" spans="5:5" hidden="1">
      <c r="E306" s="21"/>
    </row>
    <row r="307" spans="5:5" hidden="1">
      <c r="E307" s="21"/>
    </row>
    <row r="308" spans="5:5" hidden="1">
      <c r="E308" s="21"/>
    </row>
    <row r="309" spans="5:5" hidden="1">
      <c r="E309" s="21"/>
    </row>
    <row r="310" spans="5:5" hidden="1">
      <c r="E310" s="21"/>
    </row>
    <row r="311" spans="5:5" hidden="1">
      <c r="E311" s="21"/>
    </row>
    <row r="312" spans="5:5" hidden="1">
      <c r="E312" s="21"/>
    </row>
    <row r="313" spans="5:5" hidden="1">
      <c r="E313" s="21"/>
    </row>
    <row r="314" spans="5:5" hidden="1">
      <c r="E314" s="21"/>
    </row>
    <row r="315" spans="5:5" hidden="1">
      <c r="E315" s="21"/>
    </row>
    <row r="316" spans="5:5" hidden="1">
      <c r="E316" s="21"/>
    </row>
    <row r="317" spans="5:5" hidden="1">
      <c r="E317" s="21"/>
    </row>
    <row r="318" spans="5:5" hidden="1">
      <c r="E318" s="21"/>
    </row>
    <row r="319" spans="5:5" hidden="1">
      <c r="E319" s="21"/>
    </row>
    <row r="320" spans="5:5" hidden="1">
      <c r="E320" s="21"/>
    </row>
    <row r="321" spans="5:5" hidden="1">
      <c r="E321" s="21"/>
    </row>
    <row r="322" spans="5:5" hidden="1">
      <c r="E322" s="21"/>
    </row>
    <row r="323" spans="5:5" hidden="1">
      <c r="E323" s="21"/>
    </row>
    <row r="324" spans="5:5" hidden="1">
      <c r="E324" s="21"/>
    </row>
    <row r="325" spans="5:5" hidden="1">
      <c r="E325" s="21"/>
    </row>
    <row r="326" spans="5:5" hidden="1">
      <c r="E326" s="21"/>
    </row>
    <row r="327" spans="5:5" hidden="1">
      <c r="E327" s="21"/>
    </row>
    <row r="328" spans="5:5" hidden="1">
      <c r="E328" s="21"/>
    </row>
    <row r="329" spans="5:5" hidden="1">
      <c r="E329" s="21"/>
    </row>
    <row r="330" spans="5:5" hidden="1">
      <c r="E330" s="21"/>
    </row>
    <row r="331" spans="5:5" hidden="1">
      <c r="E331" s="21"/>
    </row>
    <row r="332" spans="5:5" hidden="1">
      <c r="E332" s="21"/>
    </row>
    <row r="333" spans="5:5" hidden="1">
      <c r="E333" s="21"/>
    </row>
    <row r="334" spans="5:5" hidden="1">
      <c r="E334" s="21"/>
    </row>
    <row r="335" spans="5:5" hidden="1">
      <c r="E335" s="21"/>
    </row>
    <row r="336" spans="5:5" hidden="1">
      <c r="E336" s="21"/>
    </row>
    <row r="337" spans="5:5" hidden="1">
      <c r="E337" s="21"/>
    </row>
    <row r="338" spans="5:5" hidden="1">
      <c r="E338" s="21"/>
    </row>
    <row r="339" spans="5:5" hidden="1">
      <c r="E339" s="21"/>
    </row>
    <row r="340" spans="5:5" hidden="1">
      <c r="E340" s="21"/>
    </row>
    <row r="341" spans="5:5" hidden="1">
      <c r="E341" s="21"/>
    </row>
    <row r="342" spans="5:5" hidden="1">
      <c r="E342" s="21"/>
    </row>
    <row r="343" spans="5:5" hidden="1">
      <c r="E343" s="21"/>
    </row>
    <row r="344" spans="5:5" hidden="1">
      <c r="E344" s="21"/>
    </row>
    <row r="345" spans="5:5" hidden="1">
      <c r="E345" s="21"/>
    </row>
    <row r="346" spans="5:5" hidden="1">
      <c r="E346" s="21"/>
    </row>
    <row r="347" spans="5:5" hidden="1">
      <c r="E347" s="21"/>
    </row>
    <row r="348" spans="5:5" hidden="1">
      <c r="E348" s="21"/>
    </row>
    <row r="349" spans="5:5" hidden="1">
      <c r="E349" s="21"/>
    </row>
    <row r="350" spans="5:5" hidden="1">
      <c r="E350" s="21"/>
    </row>
    <row r="351" spans="5:5" hidden="1">
      <c r="E351" s="21"/>
    </row>
    <row r="352" spans="5:5" hidden="1">
      <c r="E352" s="21"/>
    </row>
    <row r="353" spans="5:5" hidden="1">
      <c r="E353" s="21"/>
    </row>
    <row r="354" spans="5:5" hidden="1">
      <c r="E354" s="21"/>
    </row>
    <row r="355" spans="5:5" hidden="1">
      <c r="E355" s="21"/>
    </row>
    <row r="356" spans="5:5" hidden="1">
      <c r="E356" s="21"/>
    </row>
    <row r="357" spans="5:5" hidden="1">
      <c r="E357" s="21"/>
    </row>
    <row r="358" spans="5:5" hidden="1">
      <c r="E358" s="21"/>
    </row>
    <row r="359" spans="5:5" hidden="1">
      <c r="E359" s="21"/>
    </row>
    <row r="360" spans="5:5" hidden="1">
      <c r="E360" s="21"/>
    </row>
    <row r="361" spans="5:5" hidden="1">
      <c r="E361" s="21"/>
    </row>
    <row r="362" spans="5:5" hidden="1">
      <c r="E362" s="21"/>
    </row>
    <row r="363" spans="5:5" hidden="1">
      <c r="E363" s="21"/>
    </row>
    <row r="364" spans="5:5" hidden="1">
      <c r="E364" s="21"/>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199" priority="3" stopIfTrue="1" operator="between">
      <formula>-0.1</formula>
      <formula>-50</formula>
    </cfRule>
    <cfRule type="cellIs" dxfId="198" priority="4" stopIfTrue="1" operator="between">
      <formula>0.1</formula>
      <formula>50</formula>
    </cfRule>
  </conditionalFormatting>
  <conditionalFormatting sqref="G24:G28">
    <cfRule type="cellIs" dxfId="197" priority="1" stopIfTrue="1" operator="between">
      <formula>-0.1</formula>
      <formula>-50</formula>
    </cfRule>
    <cfRule type="cellIs" dxfId="196"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zoomScaleSheetLayoutView="100" workbookViewId="0">
      <pane ySplit="4" topLeftCell="A5" activePane="bottomLeft" state="frozenSplit"/>
      <selection activeCell="D25" sqref="D25"/>
      <selection pane="bottomLeft" activeCell="F4" sqref="F4"/>
    </sheetView>
  </sheetViews>
  <sheetFormatPr baseColWidth="10" defaultColWidth="0" defaultRowHeight="15.75" zeroHeight="1"/>
  <cols>
    <col min="1" max="1" width="4.7109375" style="43" customWidth="1"/>
    <col min="2" max="2" width="12" style="42" hidden="1" customWidth="1"/>
    <col min="3" max="3" width="48.42578125" style="41" customWidth="1"/>
    <col min="4" max="4" width="24.140625" style="39" customWidth="1"/>
    <col min="5" max="5" width="5.85546875" style="40" customWidth="1"/>
    <col min="6" max="6" width="43.7109375" style="39" customWidth="1"/>
    <col min="7" max="7" width="24" style="39" customWidth="1"/>
    <col min="8" max="8" width="1.85546875" style="39" customWidth="1"/>
    <col min="9" max="9" width="3.85546875" style="39" customWidth="1"/>
    <col min="10" max="10" width="1.5703125" style="39" customWidth="1"/>
    <col min="11" max="13" width="0.7109375" style="39" hidden="1" customWidth="1"/>
    <col min="14" max="16384" width="0" style="39" hidden="1"/>
  </cols>
  <sheetData>
    <row r="1" spans="1:7" s="50" customFormat="1" ht="15" customHeight="1">
      <c r="A1" s="51"/>
      <c r="B1" s="46" t="s">
        <v>0</v>
      </c>
      <c r="C1" s="313" t="s">
        <v>1</v>
      </c>
      <c r="D1" s="313"/>
      <c r="E1" s="313"/>
      <c r="F1" s="277" t="str">
        <f>[33]Presentacion!C3</f>
        <v>SOC. MED. QUIR. SALTO - IAMPP</v>
      </c>
      <c r="G1" s="278"/>
    </row>
    <row r="2" spans="1:7" s="50" customFormat="1" ht="15" customHeight="1">
      <c r="A2" s="51"/>
      <c r="B2" s="46"/>
      <c r="C2" s="313" t="s">
        <v>2</v>
      </c>
      <c r="D2" s="313"/>
      <c r="E2" s="313"/>
      <c r="F2" s="277" t="str">
        <f>[33]Presentacion!C4</f>
        <v>Salto</v>
      </c>
      <c r="G2" s="278"/>
    </row>
    <row r="3" spans="1:7" s="50" customFormat="1" ht="15" customHeight="1">
      <c r="A3" s="51"/>
      <c r="B3" s="46"/>
      <c r="C3" s="313" t="s">
        <v>3</v>
      </c>
      <c r="D3" s="313"/>
      <c r="E3" s="313"/>
      <c r="F3" s="279">
        <f>[33]Presentacion!C7</f>
        <v>44469</v>
      </c>
      <c r="G3" s="278"/>
    </row>
    <row r="4" spans="1:7" s="47" customFormat="1" ht="15" customHeight="1" thickBot="1">
      <c r="A4" s="48"/>
      <c r="B4" s="49"/>
      <c r="C4" s="314"/>
      <c r="D4" s="314"/>
      <c r="E4" s="46"/>
      <c r="F4" s="48"/>
      <c r="G4" s="48"/>
    </row>
    <row r="5" spans="1:7" ht="16.5" thickBot="1">
      <c r="C5" s="123" t="s">
        <v>4</v>
      </c>
      <c r="D5" s="124" t="s">
        <v>5</v>
      </c>
      <c r="E5" s="125"/>
      <c r="F5" s="126" t="s">
        <v>6</v>
      </c>
      <c r="G5" s="124" t="s">
        <v>5</v>
      </c>
    </row>
    <row r="6" spans="1:7" ht="16.5" thickBot="1">
      <c r="C6" s="127" t="s">
        <v>7</v>
      </c>
      <c r="D6" s="128">
        <v>2021</v>
      </c>
      <c r="E6" s="129"/>
      <c r="F6" s="123" t="s">
        <v>8</v>
      </c>
      <c r="G6" s="128">
        <f>+D6</f>
        <v>2021</v>
      </c>
    </row>
    <row r="7" spans="1:7">
      <c r="C7" s="130" t="s">
        <v>9</v>
      </c>
      <c r="D7" s="131"/>
      <c r="E7" s="129"/>
      <c r="F7" s="132" t="s">
        <v>10</v>
      </c>
      <c r="G7" s="133"/>
    </row>
    <row r="8" spans="1:7">
      <c r="B8" s="42" t="s">
        <v>11</v>
      </c>
      <c r="C8" s="134" t="s">
        <v>12</v>
      </c>
      <c r="D8" s="59">
        <v>1850000</v>
      </c>
      <c r="E8" s="135" t="s">
        <v>13</v>
      </c>
      <c r="F8" s="134" t="s">
        <v>14</v>
      </c>
      <c r="G8" s="136">
        <v>67735415</v>
      </c>
    </row>
    <row r="9" spans="1:7">
      <c r="B9" s="42" t="s">
        <v>15</v>
      </c>
      <c r="C9" s="134" t="s">
        <v>16</v>
      </c>
      <c r="D9" s="59">
        <v>0</v>
      </c>
      <c r="E9" s="135" t="s">
        <v>17</v>
      </c>
      <c r="F9" s="134" t="s">
        <v>18</v>
      </c>
      <c r="G9" s="136">
        <v>51437608</v>
      </c>
    </row>
    <row r="10" spans="1:7">
      <c r="B10" s="42" t="s">
        <v>19</v>
      </c>
      <c r="C10" s="134" t="s">
        <v>20</v>
      </c>
      <c r="D10" s="137">
        <v>371603438.90980005</v>
      </c>
      <c r="E10" s="135" t="s">
        <v>21</v>
      </c>
      <c r="F10" s="134" t="s">
        <v>22</v>
      </c>
      <c r="G10" s="59">
        <v>17704</v>
      </c>
    </row>
    <row r="11" spans="1:7" ht="16.5" thickBot="1">
      <c r="B11" s="42" t="s">
        <v>23</v>
      </c>
      <c r="C11" s="138" t="s">
        <v>24</v>
      </c>
      <c r="D11" s="139">
        <f>SUM(D8:D10)</f>
        <v>373453438.90980005</v>
      </c>
      <c r="E11" s="135" t="s">
        <v>25</v>
      </c>
      <c r="F11" s="134" t="s">
        <v>26</v>
      </c>
      <c r="G11" s="136">
        <v>17867276</v>
      </c>
    </row>
    <row r="12" spans="1:7">
      <c r="C12" s="130" t="s">
        <v>27</v>
      </c>
      <c r="D12" s="131"/>
      <c r="E12" s="135" t="s">
        <v>28</v>
      </c>
      <c r="F12" s="134" t="s">
        <v>29</v>
      </c>
      <c r="G12" s="59">
        <v>0</v>
      </c>
    </row>
    <row r="13" spans="1:7">
      <c r="B13" s="42" t="s">
        <v>30</v>
      </c>
      <c r="C13" s="134" t="s">
        <v>31</v>
      </c>
      <c r="D13" s="140">
        <v>449547117</v>
      </c>
      <c r="E13" s="135" t="s">
        <v>32</v>
      </c>
      <c r="F13" s="134" t="s">
        <v>33</v>
      </c>
      <c r="G13" s="136">
        <v>23223585</v>
      </c>
    </row>
    <row r="14" spans="1:7">
      <c r="B14" s="42" t="s">
        <v>34</v>
      </c>
      <c r="C14" s="141" t="s">
        <v>35</v>
      </c>
      <c r="D14" s="59">
        <v>0</v>
      </c>
      <c r="E14" s="135" t="s">
        <v>36</v>
      </c>
      <c r="F14" s="134" t="s">
        <v>37</v>
      </c>
      <c r="G14" s="59">
        <v>2978141</v>
      </c>
    </row>
    <row r="15" spans="1:7">
      <c r="B15" s="42" t="s">
        <v>38</v>
      </c>
      <c r="C15" s="134" t="s">
        <v>39</v>
      </c>
      <c r="D15" s="59">
        <v>0</v>
      </c>
      <c r="E15" s="135" t="s">
        <v>40</v>
      </c>
      <c r="F15" s="134" t="s">
        <v>41</v>
      </c>
      <c r="G15" s="59">
        <v>12032023</v>
      </c>
    </row>
    <row r="16" spans="1:7">
      <c r="B16" s="42" t="s">
        <v>42</v>
      </c>
      <c r="C16" s="141" t="s">
        <v>43</v>
      </c>
      <c r="D16" s="59">
        <v>0</v>
      </c>
      <c r="E16" s="135" t="s">
        <v>44</v>
      </c>
      <c r="F16" s="134" t="s">
        <v>45</v>
      </c>
      <c r="G16" s="59">
        <v>19548616</v>
      </c>
    </row>
    <row r="17" spans="2:7">
      <c r="B17" s="42" t="s">
        <v>46</v>
      </c>
      <c r="C17" s="141" t="s">
        <v>47</v>
      </c>
      <c r="D17" s="59">
        <v>0</v>
      </c>
      <c r="E17" s="135" t="s">
        <v>48</v>
      </c>
      <c r="F17" s="134" t="s">
        <v>49</v>
      </c>
      <c r="G17" s="59">
        <v>30478722</v>
      </c>
    </row>
    <row r="18" spans="2:7" ht="16.5" thickBot="1">
      <c r="B18" s="42" t="s">
        <v>50</v>
      </c>
      <c r="C18" s="138" t="s">
        <v>51</v>
      </c>
      <c r="D18" s="139">
        <f>SUM(D13:D17)</f>
        <v>449547117</v>
      </c>
      <c r="E18" s="135" t="s">
        <v>52</v>
      </c>
      <c r="F18" s="134" t="s">
        <v>53</v>
      </c>
      <c r="G18" s="59">
        <v>0</v>
      </c>
    </row>
    <row r="19" spans="2:7">
      <c r="C19" s="130" t="s">
        <v>54</v>
      </c>
      <c r="D19" s="131"/>
      <c r="E19" s="129" t="s">
        <v>55</v>
      </c>
      <c r="F19" s="134" t="s">
        <v>56</v>
      </c>
      <c r="G19" s="59">
        <v>0</v>
      </c>
    </row>
    <row r="20" spans="2:7">
      <c r="B20" s="42" t="s">
        <v>57</v>
      </c>
      <c r="C20" s="134" t="s">
        <v>58</v>
      </c>
      <c r="D20" s="59">
        <v>1590267</v>
      </c>
      <c r="E20" s="135" t="s">
        <v>59</v>
      </c>
      <c r="F20" s="134" t="s">
        <v>60</v>
      </c>
      <c r="G20" s="59">
        <v>0</v>
      </c>
    </row>
    <row r="21" spans="2:7" ht="16.5" thickBot="1">
      <c r="B21" s="42" t="s">
        <v>61</v>
      </c>
      <c r="C21" s="134" t="s">
        <v>62</v>
      </c>
      <c r="D21" s="136">
        <v>22260731</v>
      </c>
      <c r="E21" s="135" t="s">
        <v>63</v>
      </c>
      <c r="F21" s="138" t="s">
        <v>64</v>
      </c>
      <c r="G21" s="142">
        <f>SUM(G8:G20)</f>
        <v>225319090</v>
      </c>
    </row>
    <row r="22" spans="2:7">
      <c r="B22" s="42" t="s">
        <v>65</v>
      </c>
      <c r="C22" s="134" t="s">
        <v>66</v>
      </c>
      <c r="D22" s="59">
        <v>0</v>
      </c>
      <c r="E22" s="135"/>
      <c r="F22" s="132" t="s">
        <v>67</v>
      </c>
      <c r="G22" s="133"/>
    </row>
    <row r="23" spans="2:7">
      <c r="B23" s="42" t="s">
        <v>68</v>
      </c>
      <c r="C23" s="134" t="s">
        <v>69</v>
      </c>
      <c r="D23" s="59">
        <v>5208966</v>
      </c>
      <c r="E23" s="135" t="s">
        <v>70</v>
      </c>
      <c r="F23" s="143" t="s">
        <v>71</v>
      </c>
      <c r="G23" s="136">
        <v>0</v>
      </c>
    </row>
    <row r="24" spans="2:7">
      <c r="B24" s="42" t="s">
        <v>72</v>
      </c>
      <c r="C24" s="134" t="s">
        <v>73</v>
      </c>
      <c r="D24" s="59">
        <v>0</v>
      </c>
      <c r="E24" s="135" t="s">
        <v>74</v>
      </c>
      <c r="F24" s="144" t="s">
        <v>60</v>
      </c>
      <c r="G24" s="59">
        <v>0</v>
      </c>
    </row>
    <row r="25" spans="2:7">
      <c r="B25" s="42" t="s">
        <v>75</v>
      </c>
      <c r="C25" s="134" t="s">
        <v>76</v>
      </c>
      <c r="D25" s="59">
        <v>45849978</v>
      </c>
      <c r="E25" s="135" t="s">
        <v>77</v>
      </c>
      <c r="F25" s="143" t="s">
        <v>78</v>
      </c>
      <c r="G25" s="59">
        <v>0</v>
      </c>
    </row>
    <row r="26" spans="2:7">
      <c r="B26" s="42" t="s">
        <v>79</v>
      </c>
      <c r="C26" s="134" t="s">
        <v>80</v>
      </c>
      <c r="D26" s="136">
        <v>26314371</v>
      </c>
      <c r="E26" s="135" t="s">
        <v>81</v>
      </c>
      <c r="F26" s="144" t="s">
        <v>82</v>
      </c>
      <c r="G26" s="59">
        <v>0</v>
      </c>
    </row>
    <row r="27" spans="2:7">
      <c r="B27" s="42" t="s">
        <v>83</v>
      </c>
      <c r="C27" s="134" t="s">
        <v>84</v>
      </c>
      <c r="D27" s="136">
        <v>30950531</v>
      </c>
      <c r="E27" s="135" t="s">
        <v>85</v>
      </c>
      <c r="F27" s="143" t="s">
        <v>86</v>
      </c>
      <c r="G27" s="59">
        <v>0</v>
      </c>
    </row>
    <row r="28" spans="2:7">
      <c r="B28" s="42" t="s">
        <v>87</v>
      </c>
      <c r="C28" s="134" t="s">
        <v>88</v>
      </c>
      <c r="D28" s="136">
        <v>2537460</v>
      </c>
      <c r="E28" s="135" t="s">
        <v>89</v>
      </c>
      <c r="F28" s="143" t="s">
        <v>90</v>
      </c>
      <c r="G28" s="59">
        <v>0</v>
      </c>
    </row>
    <row r="29" spans="2:7" ht="16.5" thickBot="1">
      <c r="B29" s="42" t="s">
        <v>91</v>
      </c>
      <c r="C29" s="134" t="s">
        <v>92</v>
      </c>
      <c r="D29" s="59">
        <v>0</v>
      </c>
      <c r="E29" s="135" t="s">
        <v>93</v>
      </c>
      <c r="F29" s="138" t="s">
        <v>94</v>
      </c>
      <c r="G29" s="139">
        <f>SUM(G23:G28)</f>
        <v>0</v>
      </c>
    </row>
    <row r="30" spans="2:7">
      <c r="B30" s="42" t="s">
        <v>95</v>
      </c>
      <c r="C30" s="134" t="s">
        <v>96</v>
      </c>
      <c r="D30" s="59">
        <v>104422</v>
      </c>
      <c r="E30" s="135"/>
      <c r="F30" s="132" t="s">
        <v>97</v>
      </c>
      <c r="G30" s="133"/>
    </row>
    <row r="31" spans="2:7">
      <c r="B31" s="42" t="s">
        <v>98</v>
      </c>
      <c r="C31" s="141" t="s">
        <v>99</v>
      </c>
      <c r="D31" s="59">
        <v>-5523805</v>
      </c>
      <c r="E31" s="135" t="s">
        <v>100</v>
      </c>
      <c r="F31" s="143" t="s">
        <v>101</v>
      </c>
      <c r="G31" s="136">
        <v>54100830</v>
      </c>
    </row>
    <row r="32" spans="2:7" ht="16.5" thickBot="1">
      <c r="B32" s="42" t="s">
        <v>102</v>
      </c>
      <c r="C32" s="138" t="s">
        <v>103</v>
      </c>
      <c r="D32" s="145">
        <f>SUM(D20:D31)</f>
        <v>129292921</v>
      </c>
      <c r="E32" s="135" t="s">
        <v>104</v>
      </c>
      <c r="F32" s="143" t="s">
        <v>105</v>
      </c>
      <c r="G32" s="59">
        <v>223280000</v>
      </c>
    </row>
    <row r="33" spans="2:7">
      <c r="C33" s="130" t="s">
        <v>106</v>
      </c>
      <c r="D33" s="131"/>
      <c r="E33" s="135" t="s">
        <v>107</v>
      </c>
      <c r="F33" s="143" t="s">
        <v>108</v>
      </c>
      <c r="G33" s="136">
        <v>0</v>
      </c>
    </row>
    <row r="34" spans="2:7">
      <c r="B34" s="42" t="s">
        <v>109</v>
      </c>
      <c r="C34" s="134" t="s">
        <v>110</v>
      </c>
      <c r="D34" s="59">
        <v>0</v>
      </c>
      <c r="E34" s="135" t="s">
        <v>111</v>
      </c>
      <c r="F34" s="143" t="s">
        <v>112</v>
      </c>
      <c r="G34" s="59">
        <v>0</v>
      </c>
    </row>
    <row r="35" spans="2:7">
      <c r="B35" s="42" t="s">
        <v>113</v>
      </c>
      <c r="C35" s="134" t="s">
        <v>114</v>
      </c>
      <c r="D35" s="59">
        <v>0</v>
      </c>
      <c r="E35" s="129" t="s">
        <v>115</v>
      </c>
      <c r="F35" s="143" t="s">
        <v>116</v>
      </c>
      <c r="G35" s="59">
        <v>26475556</v>
      </c>
    </row>
    <row r="36" spans="2:7">
      <c r="B36" s="42" t="s">
        <v>117</v>
      </c>
      <c r="C36" s="134" t="s">
        <v>118</v>
      </c>
      <c r="D36" s="59">
        <v>0</v>
      </c>
      <c r="E36" s="135" t="s">
        <v>119</v>
      </c>
      <c r="F36" s="143" t="s">
        <v>120</v>
      </c>
      <c r="G36" s="59"/>
    </row>
    <row r="37" spans="2:7">
      <c r="B37" s="42" t="s">
        <v>121</v>
      </c>
      <c r="C37" s="134" t="s">
        <v>122</v>
      </c>
      <c r="D37" s="59">
        <v>271469</v>
      </c>
      <c r="E37" s="146" t="s">
        <v>123</v>
      </c>
      <c r="F37" s="143" t="s">
        <v>124</v>
      </c>
      <c r="G37" s="59">
        <v>0</v>
      </c>
    </row>
    <row r="38" spans="2:7">
      <c r="B38" s="42" t="s">
        <v>125</v>
      </c>
      <c r="C38" s="134" t="s">
        <v>126</v>
      </c>
      <c r="D38" s="59">
        <v>0</v>
      </c>
      <c r="E38" s="146" t="s">
        <v>127</v>
      </c>
      <c r="F38" s="143" t="s">
        <v>128</v>
      </c>
      <c r="G38" s="59">
        <v>0</v>
      </c>
    </row>
    <row r="39" spans="2:7">
      <c r="B39" s="42" t="s">
        <v>129</v>
      </c>
      <c r="C39" s="134" t="s">
        <v>130</v>
      </c>
      <c r="D39" s="59">
        <v>0</v>
      </c>
      <c r="E39" s="129" t="s">
        <v>131</v>
      </c>
      <c r="F39" s="143" t="s">
        <v>132</v>
      </c>
      <c r="G39" s="59">
        <v>86002</v>
      </c>
    </row>
    <row r="40" spans="2:7">
      <c r="B40" s="42" t="s">
        <v>133</v>
      </c>
      <c r="C40" s="134" t="s">
        <v>134</v>
      </c>
      <c r="D40" s="59">
        <v>0</v>
      </c>
      <c r="E40" s="129" t="s">
        <v>135</v>
      </c>
      <c r="F40" s="143" t="s">
        <v>136</v>
      </c>
      <c r="G40" s="59">
        <v>0</v>
      </c>
    </row>
    <row r="41" spans="2:7">
      <c r="B41" s="42" t="s">
        <v>137</v>
      </c>
      <c r="C41" s="134" t="s">
        <v>138</v>
      </c>
      <c r="D41" s="59">
        <v>0</v>
      </c>
      <c r="E41" s="146" t="s">
        <v>139</v>
      </c>
      <c r="F41" s="143" t="s">
        <v>140</v>
      </c>
      <c r="G41" s="59">
        <v>8416593</v>
      </c>
    </row>
    <row r="42" spans="2:7">
      <c r="B42" s="42" t="s">
        <v>141</v>
      </c>
      <c r="C42" s="134" t="s">
        <v>142</v>
      </c>
      <c r="D42" s="59">
        <v>0</v>
      </c>
      <c r="E42" s="146" t="s">
        <v>143</v>
      </c>
      <c r="F42" s="143" t="s">
        <v>144</v>
      </c>
      <c r="G42" s="59">
        <v>0</v>
      </c>
    </row>
    <row r="43" spans="2:7">
      <c r="B43" s="42" t="s">
        <v>145</v>
      </c>
      <c r="C43" s="134" t="s">
        <v>146</v>
      </c>
      <c r="D43" s="59">
        <v>0</v>
      </c>
      <c r="E43" s="135" t="s">
        <v>147</v>
      </c>
      <c r="F43" s="143" t="s">
        <v>148</v>
      </c>
      <c r="G43" s="59">
        <v>0</v>
      </c>
    </row>
    <row r="44" spans="2:7">
      <c r="B44" s="42" t="s">
        <v>149</v>
      </c>
      <c r="C44" s="134" t="s">
        <v>150</v>
      </c>
      <c r="D44" s="59">
        <v>0</v>
      </c>
      <c r="E44" s="135" t="s">
        <v>151</v>
      </c>
      <c r="F44" s="143" t="s">
        <v>152</v>
      </c>
      <c r="G44" s="59">
        <v>0</v>
      </c>
    </row>
    <row r="45" spans="2:7">
      <c r="B45" s="42" t="s">
        <v>153</v>
      </c>
      <c r="C45" s="134" t="s">
        <v>154</v>
      </c>
      <c r="D45" s="136">
        <v>0</v>
      </c>
      <c r="E45" s="135" t="s">
        <v>155</v>
      </c>
      <c r="F45" s="143" t="s">
        <v>156</v>
      </c>
      <c r="G45" s="59">
        <v>4501869</v>
      </c>
    </row>
    <row r="46" spans="2:7">
      <c r="B46" s="42" t="s">
        <v>157</v>
      </c>
      <c r="C46" s="134" t="s">
        <v>158</v>
      </c>
      <c r="D46" s="136">
        <v>0</v>
      </c>
      <c r="E46" s="135" t="s">
        <v>159</v>
      </c>
      <c r="F46" s="143" t="s">
        <v>160</v>
      </c>
      <c r="G46" s="59">
        <v>1826257</v>
      </c>
    </row>
    <row r="47" spans="2:7">
      <c r="B47" s="42" t="s">
        <v>161</v>
      </c>
      <c r="C47" s="134" t="s">
        <v>162</v>
      </c>
      <c r="D47" s="136">
        <v>0</v>
      </c>
      <c r="E47" s="135" t="s">
        <v>163</v>
      </c>
      <c r="F47" s="143" t="s">
        <v>164</v>
      </c>
      <c r="G47" s="59">
        <v>10499988</v>
      </c>
    </row>
    <row r="48" spans="2:7">
      <c r="B48" s="42" t="s">
        <v>165</v>
      </c>
      <c r="C48" s="134" t="s">
        <v>166</v>
      </c>
      <c r="D48" s="59">
        <v>0</v>
      </c>
      <c r="E48" s="135" t="s">
        <v>167</v>
      </c>
      <c r="F48" s="143" t="s">
        <v>168</v>
      </c>
      <c r="G48" s="59">
        <v>0</v>
      </c>
    </row>
    <row r="49" spans="2:7">
      <c r="B49" s="42" t="s">
        <v>169</v>
      </c>
      <c r="C49" s="134" t="s">
        <v>170</v>
      </c>
      <c r="D49" s="59">
        <v>0</v>
      </c>
      <c r="E49" s="135" t="s">
        <v>171</v>
      </c>
      <c r="F49" s="143" t="s">
        <v>172</v>
      </c>
      <c r="G49" s="59">
        <v>0</v>
      </c>
    </row>
    <row r="50" spans="2:7">
      <c r="B50" s="42" t="s">
        <v>173</v>
      </c>
      <c r="C50" s="134" t="s">
        <v>106</v>
      </c>
      <c r="D50" s="59">
        <v>1850803</v>
      </c>
      <c r="E50" s="135" t="s">
        <v>174</v>
      </c>
      <c r="F50" s="143" t="s">
        <v>175</v>
      </c>
      <c r="G50" s="59">
        <v>0</v>
      </c>
    </row>
    <row r="51" spans="2:7">
      <c r="B51" s="42" t="s">
        <v>176</v>
      </c>
      <c r="C51" s="141" t="s">
        <v>177</v>
      </c>
      <c r="D51" s="59">
        <v>0</v>
      </c>
      <c r="E51" s="135" t="s">
        <v>178</v>
      </c>
      <c r="F51" s="143" t="s">
        <v>179</v>
      </c>
      <c r="G51" s="59">
        <v>0</v>
      </c>
    </row>
    <row r="52" spans="2:7">
      <c r="B52" s="42" t="s">
        <v>180</v>
      </c>
      <c r="C52" s="141" t="s">
        <v>43</v>
      </c>
      <c r="D52" s="59">
        <v>0</v>
      </c>
      <c r="E52" s="135" t="s">
        <v>181</v>
      </c>
      <c r="F52" s="143" t="s">
        <v>182</v>
      </c>
      <c r="G52" s="59">
        <v>2574405</v>
      </c>
    </row>
    <row r="53" spans="2:7">
      <c r="B53" s="42" t="s">
        <v>183</v>
      </c>
      <c r="C53" s="141" t="s">
        <v>184</v>
      </c>
      <c r="D53" s="59">
        <v>0</v>
      </c>
      <c r="E53" s="135" t="s">
        <v>185</v>
      </c>
      <c r="F53" s="143" t="s">
        <v>186</v>
      </c>
      <c r="G53" s="59">
        <v>0</v>
      </c>
    </row>
    <row r="54" spans="2:7">
      <c r="B54" s="42" t="s">
        <v>187</v>
      </c>
      <c r="C54" s="141" t="s">
        <v>188</v>
      </c>
      <c r="D54" s="59">
        <v>0</v>
      </c>
      <c r="E54" s="135" t="s">
        <v>189</v>
      </c>
      <c r="F54" s="143" t="s">
        <v>190</v>
      </c>
      <c r="G54" s="59">
        <f>16703948-2</f>
        <v>16703946</v>
      </c>
    </row>
    <row r="55" spans="2:7" ht="16.5" thickBot="1">
      <c r="B55" s="42" t="s">
        <v>191</v>
      </c>
      <c r="C55" s="138" t="s">
        <v>192</v>
      </c>
      <c r="D55" s="145">
        <f>SUM(D34:D54)</f>
        <v>2122272</v>
      </c>
      <c r="E55" s="135" t="s">
        <v>193</v>
      </c>
      <c r="F55" s="143" t="s">
        <v>194</v>
      </c>
      <c r="G55" s="59">
        <f>-3975598-3000</f>
        <v>-3978598</v>
      </c>
    </row>
    <row r="56" spans="2:7" ht="16.5" thickBot="1">
      <c r="C56" s="130" t="s">
        <v>195</v>
      </c>
      <c r="D56" s="131"/>
      <c r="E56" s="135" t="s">
        <v>196</v>
      </c>
      <c r="F56" s="138" t="s">
        <v>197</v>
      </c>
      <c r="G56" s="145">
        <f>SUM(G31:G55)</f>
        <v>344486848</v>
      </c>
    </row>
    <row r="57" spans="2:7">
      <c r="B57" s="42" t="s">
        <v>198</v>
      </c>
      <c r="C57" s="134" t="s">
        <v>199</v>
      </c>
      <c r="D57" s="59">
        <v>43986275.100000001</v>
      </c>
      <c r="E57" s="135"/>
      <c r="F57" s="132" t="s">
        <v>200</v>
      </c>
      <c r="G57" s="133"/>
    </row>
    <row r="58" spans="2:7">
      <c r="B58" s="42" t="s">
        <v>201</v>
      </c>
      <c r="C58" s="134" t="s">
        <v>202</v>
      </c>
      <c r="D58" s="59">
        <v>0</v>
      </c>
      <c r="E58" s="135" t="s">
        <v>203</v>
      </c>
      <c r="F58" s="134" t="s">
        <v>204</v>
      </c>
      <c r="G58" s="59">
        <v>0</v>
      </c>
    </row>
    <row r="59" spans="2:7">
      <c r="B59" s="42" t="s">
        <v>205</v>
      </c>
      <c r="C59" s="134" t="s">
        <v>206</v>
      </c>
      <c r="D59" s="59">
        <v>15052064</v>
      </c>
      <c r="E59" s="135" t="s">
        <v>207</v>
      </c>
      <c r="F59" s="134" t="s">
        <v>208</v>
      </c>
      <c r="G59" s="59">
        <v>6453700</v>
      </c>
    </row>
    <row r="60" spans="2:7">
      <c r="B60" s="42" t="s">
        <v>209</v>
      </c>
      <c r="C60" s="134" t="s">
        <v>210</v>
      </c>
      <c r="D60" s="59">
        <v>0</v>
      </c>
      <c r="E60" s="135" t="s">
        <v>211</v>
      </c>
      <c r="F60" s="134" t="s">
        <v>212</v>
      </c>
      <c r="G60" s="59">
        <v>0</v>
      </c>
    </row>
    <row r="61" spans="2:7">
      <c r="B61" s="42" t="s">
        <v>213</v>
      </c>
      <c r="C61" s="134" t="s">
        <v>214</v>
      </c>
      <c r="D61" s="59">
        <v>0</v>
      </c>
      <c r="E61" s="135" t="s">
        <v>215</v>
      </c>
      <c r="F61" s="134" t="s">
        <v>216</v>
      </c>
      <c r="G61" s="59">
        <v>0</v>
      </c>
    </row>
    <row r="62" spans="2:7">
      <c r="B62" s="42" t="s">
        <v>217</v>
      </c>
      <c r="C62" s="141" t="s">
        <v>218</v>
      </c>
      <c r="D62" s="59">
        <v>0</v>
      </c>
      <c r="E62" s="135" t="s">
        <v>219</v>
      </c>
      <c r="F62" s="134" t="s">
        <v>220</v>
      </c>
      <c r="G62" s="59">
        <v>0</v>
      </c>
    </row>
    <row r="63" spans="2:7" ht="16.5" thickBot="1">
      <c r="B63" s="42" t="s">
        <v>221</v>
      </c>
      <c r="C63" s="147" t="s">
        <v>222</v>
      </c>
      <c r="D63" s="148">
        <f>SUM(D57:D62)</f>
        <v>59038339.100000001</v>
      </c>
      <c r="E63" s="135" t="s">
        <v>223</v>
      </c>
      <c r="F63" s="147" t="s">
        <v>224</v>
      </c>
      <c r="G63" s="145">
        <f>SUM(G58:G62)</f>
        <v>6453700</v>
      </c>
    </row>
    <row r="64" spans="2:7" ht="16.5" thickBot="1">
      <c r="B64" s="42" t="s">
        <v>225</v>
      </c>
      <c r="C64" s="149" t="s">
        <v>226</v>
      </c>
      <c r="D64" s="150">
        <f>D11+D18+D32+D55+D63</f>
        <v>1013454088.0098001</v>
      </c>
      <c r="E64" s="135" t="s">
        <v>227</v>
      </c>
      <c r="F64" s="149" t="s">
        <v>228</v>
      </c>
      <c r="G64" s="150">
        <f>+G21+G29+G56+G63</f>
        <v>576259638</v>
      </c>
    </row>
    <row r="65" spans="2:7" ht="16.5" thickBot="1">
      <c r="C65" s="151"/>
      <c r="D65" s="152"/>
      <c r="E65" s="135"/>
      <c r="F65" s="151"/>
      <c r="G65" s="152"/>
    </row>
    <row r="66" spans="2:7" ht="16.5" thickBot="1">
      <c r="C66" s="149" t="s">
        <v>229</v>
      </c>
      <c r="D66" s="124">
        <f>+D6</f>
        <v>2021</v>
      </c>
      <c r="E66" s="153"/>
      <c r="F66" s="149" t="s">
        <v>230</v>
      </c>
      <c r="G66" s="124">
        <f>+D6</f>
        <v>2021</v>
      </c>
    </row>
    <row r="67" spans="2:7">
      <c r="B67" s="46"/>
      <c r="C67" s="130" t="s">
        <v>231</v>
      </c>
      <c r="D67" s="131"/>
      <c r="E67" s="153"/>
      <c r="F67" s="132" t="s">
        <v>232</v>
      </c>
      <c r="G67" s="133"/>
    </row>
    <row r="68" spans="2:7">
      <c r="B68" s="46" t="s">
        <v>233</v>
      </c>
      <c r="C68" s="134" t="s">
        <v>234</v>
      </c>
      <c r="D68" s="59">
        <v>0</v>
      </c>
      <c r="E68" s="153" t="s">
        <v>235</v>
      </c>
      <c r="F68" s="143" t="s">
        <v>236</v>
      </c>
      <c r="G68" s="136">
        <v>0</v>
      </c>
    </row>
    <row r="69" spans="2:7">
      <c r="B69" s="46" t="s">
        <v>237</v>
      </c>
      <c r="C69" s="134" t="s">
        <v>238</v>
      </c>
      <c r="D69" s="136">
        <v>0</v>
      </c>
      <c r="E69" s="153" t="s">
        <v>239</v>
      </c>
      <c r="F69" s="143" t="s">
        <v>240</v>
      </c>
      <c r="G69" s="136">
        <v>0</v>
      </c>
    </row>
    <row r="70" spans="2:7">
      <c r="B70" s="46" t="s">
        <v>241</v>
      </c>
      <c r="C70" s="134" t="s">
        <v>242</v>
      </c>
      <c r="D70" s="59">
        <v>0</v>
      </c>
      <c r="E70" s="153" t="s">
        <v>243</v>
      </c>
      <c r="F70" s="143" t="s">
        <v>244</v>
      </c>
      <c r="G70" s="59">
        <v>0</v>
      </c>
    </row>
    <row r="71" spans="2:7">
      <c r="B71" s="46" t="s">
        <v>245</v>
      </c>
      <c r="C71" s="141" t="s">
        <v>246</v>
      </c>
      <c r="D71" s="59">
        <v>0</v>
      </c>
      <c r="E71" s="153" t="s">
        <v>247</v>
      </c>
      <c r="F71" s="143" t="s">
        <v>248</v>
      </c>
      <c r="G71" s="136">
        <v>0</v>
      </c>
    </row>
    <row r="72" spans="2:7" ht="16.5" thickBot="1">
      <c r="B72" s="46" t="s">
        <v>249</v>
      </c>
      <c r="C72" s="138" t="s">
        <v>250</v>
      </c>
      <c r="D72" s="145">
        <f>SUM(D68:D71)</f>
        <v>0</v>
      </c>
      <c r="E72" s="153" t="s">
        <v>251</v>
      </c>
      <c r="F72" s="143" t="s">
        <v>252</v>
      </c>
      <c r="G72" s="59">
        <v>0</v>
      </c>
    </row>
    <row r="73" spans="2:7">
      <c r="B73" s="46"/>
      <c r="C73" s="130" t="s">
        <v>253</v>
      </c>
      <c r="D73" s="131"/>
      <c r="E73" s="153" t="s">
        <v>254</v>
      </c>
      <c r="F73" s="143" t="s">
        <v>255</v>
      </c>
      <c r="G73" s="136">
        <v>0</v>
      </c>
    </row>
    <row r="74" spans="2:7">
      <c r="B74" s="46" t="s">
        <v>256</v>
      </c>
      <c r="C74" s="134" t="s">
        <v>257</v>
      </c>
      <c r="D74" s="59">
        <v>0</v>
      </c>
      <c r="E74" s="153" t="s">
        <v>258</v>
      </c>
      <c r="F74" s="143" t="s">
        <v>259</v>
      </c>
      <c r="G74" s="59">
        <v>0</v>
      </c>
    </row>
    <row r="75" spans="2:7">
      <c r="B75" s="46" t="s">
        <v>260</v>
      </c>
      <c r="C75" s="134" t="s">
        <v>261</v>
      </c>
      <c r="D75" s="59">
        <v>0</v>
      </c>
      <c r="E75" s="153" t="s">
        <v>262</v>
      </c>
      <c r="F75" s="143" t="s">
        <v>263</v>
      </c>
      <c r="G75" s="59">
        <v>0</v>
      </c>
    </row>
    <row r="76" spans="2:7">
      <c r="B76" s="46" t="s">
        <v>264</v>
      </c>
      <c r="C76" s="141" t="s">
        <v>265</v>
      </c>
      <c r="D76" s="59">
        <v>0</v>
      </c>
      <c r="E76" s="153" t="s">
        <v>266</v>
      </c>
      <c r="F76" s="143" t="s">
        <v>267</v>
      </c>
      <c r="G76" s="59">
        <v>0</v>
      </c>
    </row>
    <row r="77" spans="2:7" ht="16.5" thickBot="1">
      <c r="B77" s="46" t="s">
        <v>268</v>
      </c>
      <c r="C77" s="138" t="s">
        <v>269</v>
      </c>
      <c r="D77" s="145">
        <f>SUM(D74:D76)</f>
        <v>0</v>
      </c>
      <c r="E77" s="153" t="s">
        <v>270</v>
      </c>
      <c r="F77" s="143" t="s">
        <v>271</v>
      </c>
      <c r="G77" s="59">
        <v>0</v>
      </c>
    </row>
    <row r="78" spans="2:7">
      <c r="B78" s="46"/>
      <c r="C78" s="130" t="s">
        <v>272</v>
      </c>
      <c r="D78" s="131"/>
      <c r="E78" s="153" t="s">
        <v>273</v>
      </c>
      <c r="F78" s="143" t="s">
        <v>274</v>
      </c>
      <c r="G78" s="59">
        <v>0</v>
      </c>
    </row>
    <row r="79" spans="2:7" ht="16.5" thickBot="1">
      <c r="B79" s="46" t="s">
        <v>275</v>
      </c>
      <c r="C79" s="134" t="s">
        <v>276</v>
      </c>
      <c r="D79" s="136">
        <v>0</v>
      </c>
      <c r="E79" s="153" t="s">
        <v>277</v>
      </c>
      <c r="F79" s="138" t="s">
        <v>278</v>
      </c>
      <c r="G79" s="145">
        <f>SUM(G68:G78)</f>
        <v>0</v>
      </c>
    </row>
    <row r="80" spans="2:7">
      <c r="B80" s="46" t="s">
        <v>279</v>
      </c>
      <c r="C80" s="134" t="s">
        <v>280</v>
      </c>
      <c r="D80" s="136">
        <v>0</v>
      </c>
      <c r="E80" s="153"/>
      <c r="F80" s="132" t="s">
        <v>281</v>
      </c>
      <c r="G80" s="133"/>
    </row>
    <row r="81" spans="2:7">
      <c r="B81" s="46" t="s">
        <v>282</v>
      </c>
      <c r="C81" s="134" t="s">
        <v>283</v>
      </c>
      <c r="D81" s="59">
        <v>0</v>
      </c>
      <c r="E81" s="153" t="s">
        <v>284</v>
      </c>
      <c r="F81" s="143" t="s">
        <v>285</v>
      </c>
      <c r="G81" s="136">
        <v>0</v>
      </c>
    </row>
    <row r="82" spans="2:7">
      <c r="B82" s="46" t="s">
        <v>286</v>
      </c>
      <c r="C82" s="141" t="s">
        <v>43</v>
      </c>
      <c r="D82" s="59">
        <v>0</v>
      </c>
      <c r="E82" s="153" t="s">
        <v>287</v>
      </c>
      <c r="F82" s="143" t="s">
        <v>274</v>
      </c>
      <c r="G82" s="59">
        <v>0</v>
      </c>
    </row>
    <row r="83" spans="2:7">
      <c r="B83" s="46" t="s">
        <v>288</v>
      </c>
      <c r="C83" s="134" t="s">
        <v>289</v>
      </c>
      <c r="D83" s="136">
        <v>49982001</v>
      </c>
      <c r="E83" s="153" t="s">
        <v>290</v>
      </c>
      <c r="F83" s="143" t="s">
        <v>291</v>
      </c>
      <c r="G83" s="59">
        <v>0</v>
      </c>
    </row>
    <row r="84" spans="2:7">
      <c r="B84" s="46" t="s">
        <v>292</v>
      </c>
      <c r="C84" s="134" t="s">
        <v>293</v>
      </c>
      <c r="D84" s="59">
        <v>2656593</v>
      </c>
      <c r="E84" s="153" t="s">
        <v>294</v>
      </c>
      <c r="F84" s="143" t="s">
        <v>295</v>
      </c>
      <c r="G84" s="59">
        <v>0</v>
      </c>
    </row>
    <row r="85" spans="2:7">
      <c r="B85" s="46" t="s">
        <v>296</v>
      </c>
      <c r="C85" s="141" t="s">
        <v>297</v>
      </c>
      <c r="D85" s="59">
        <v>0</v>
      </c>
      <c r="E85" s="153" t="s">
        <v>298</v>
      </c>
      <c r="F85" s="143" t="s">
        <v>299</v>
      </c>
      <c r="G85" s="154">
        <v>0</v>
      </c>
    </row>
    <row r="86" spans="2:7" ht="16.5" thickBot="1">
      <c r="B86" s="46" t="s">
        <v>300</v>
      </c>
      <c r="C86" s="138" t="s">
        <v>301</v>
      </c>
      <c r="D86" s="145">
        <f>SUM(D79:D85)</f>
        <v>52638594</v>
      </c>
      <c r="E86" s="153" t="s">
        <v>302</v>
      </c>
      <c r="F86" s="138" t="s">
        <v>303</v>
      </c>
      <c r="G86" s="145">
        <f>SUM(G81:G85)</f>
        <v>0</v>
      </c>
    </row>
    <row r="87" spans="2:7">
      <c r="B87" s="46"/>
      <c r="C87" s="130" t="s">
        <v>304</v>
      </c>
      <c r="D87" s="131"/>
      <c r="E87" s="153"/>
      <c r="F87" s="132" t="s">
        <v>305</v>
      </c>
      <c r="G87" s="133"/>
    </row>
    <row r="88" spans="2:7">
      <c r="B88" s="46" t="s">
        <v>306</v>
      </c>
      <c r="C88" s="134" t="s">
        <v>307</v>
      </c>
      <c r="D88" s="155">
        <v>73885059</v>
      </c>
      <c r="E88" s="153" t="s">
        <v>308</v>
      </c>
      <c r="F88" s="143" t="s">
        <v>309</v>
      </c>
      <c r="G88" s="154">
        <v>0</v>
      </c>
    </row>
    <row r="89" spans="2:7">
      <c r="B89" s="46" t="s">
        <v>310</v>
      </c>
      <c r="C89" s="134" t="s">
        <v>311</v>
      </c>
      <c r="D89" s="155">
        <v>1206101760</v>
      </c>
      <c r="E89" s="153" t="s">
        <v>312</v>
      </c>
      <c r="F89" s="143" t="s">
        <v>313</v>
      </c>
      <c r="G89" s="59">
        <v>0</v>
      </c>
    </row>
    <row r="90" spans="2:7">
      <c r="B90" s="46" t="s">
        <v>314</v>
      </c>
      <c r="C90" s="141" t="s">
        <v>315</v>
      </c>
      <c r="D90" s="155">
        <v>-217527749.28</v>
      </c>
      <c r="E90" s="153" t="s">
        <v>316</v>
      </c>
      <c r="F90" s="143" t="s">
        <v>317</v>
      </c>
      <c r="G90" s="59">
        <v>0</v>
      </c>
    </row>
    <row r="91" spans="2:7">
      <c r="B91" s="46" t="s">
        <v>318</v>
      </c>
      <c r="C91" s="134" t="s">
        <v>319</v>
      </c>
      <c r="D91" s="155">
        <v>547934941</v>
      </c>
      <c r="E91" s="153" t="s">
        <v>320</v>
      </c>
      <c r="F91" s="143" t="s">
        <v>321</v>
      </c>
      <c r="G91" s="154">
        <v>0</v>
      </c>
    </row>
    <row r="92" spans="2:7">
      <c r="B92" s="46" t="s">
        <v>322</v>
      </c>
      <c r="C92" s="141" t="s">
        <v>323</v>
      </c>
      <c r="D92" s="155">
        <v>-443362957.60000002</v>
      </c>
      <c r="E92" s="153" t="s">
        <v>324</v>
      </c>
      <c r="F92" s="143" t="s">
        <v>325</v>
      </c>
      <c r="G92" s="136">
        <v>0</v>
      </c>
    </row>
    <row r="93" spans="2:7">
      <c r="B93" s="46" t="s">
        <v>326</v>
      </c>
      <c r="C93" s="134" t="s">
        <v>327</v>
      </c>
      <c r="D93" s="155">
        <v>91463139</v>
      </c>
      <c r="E93" s="153" t="s">
        <v>328</v>
      </c>
      <c r="F93" s="143" t="s">
        <v>329</v>
      </c>
      <c r="G93" s="136">
        <v>0</v>
      </c>
    </row>
    <row r="94" spans="2:7">
      <c r="B94" s="46" t="s">
        <v>330</v>
      </c>
      <c r="C94" s="141" t="s">
        <v>331</v>
      </c>
      <c r="D94" s="155">
        <v>-82069731.400000006</v>
      </c>
      <c r="E94" s="153" t="s">
        <v>332</v>
      </c>
      <c r="F94" s="143" t="s">
        <v>333</v>
      </c>
      <c r="G94" s="154">
        <v>0</v>
      </c>
    </row>
    <row r="95" spans="2:7">
      <c r="B95" s="46" t="s">
        <v>334</v>
      </c>
      <c r="C95" s="134" t="s">
        <v>335</v>
      </c>
      <c r="D95" s="155">
        <v>26560824</v>
      </c>
      <c r="E95" s="153" t="s">
        <v>336</v>
      </c>
      <c r="F95" s="143" t="s">
        <v>337</v>
      </c>
      <c r="G95" s="154">
        <v>218937</v>
      </c>
    </row>
    <row r="96" spans="2:7" ht="16.5" thickBot="1">
      <c r="B96" s="46" t="s">
        <v>338</v>
      </c>
      <c r="C96" s="141" t="s">
        <v>339</v>
      </c>
      <c r="D96" s="155">
        <v>-23081653.600000001</v>
      </c>
      <c r="E96" s="153" t="s">
        <v>340</v>
      </c>
      <c r="F96" s="147" t="s">
        <v>341</v>
      </c>
      <c r="G96" s="145">
        <f>SUM(G88:G95)</f>
        <v>218937</v>
      </c>
    </row>
    <row r="97" spans="2:7">
      <c r="B97" s="46" t="s">
        <v>342</v>
      </c>
      <c r="C97" s="134" t="s">
        <v>343</v>
      </c>
      <c r="D97" s="155">
        <v>95913183</v>
      </c>
      <c r="E97" s="153"/>
      <c r="F97" s="132" t="s">
        <v>344</v>
      </c>
      <c r="G97" s="133"/>
    </row>
    <row r="98" spans="2:7">
      <c r="B98" s="46" t="s">
        <v>345</v>
      </c>
      <c r="C98" s="141" t="s">
        <v>346</v>
      </c>
      <c r="D98" s="155">
        <v>-84711122.900000006</v>
      </c>
      <c r="E98" s="153" t="s">
        <v>347</v>
      </c>
      <c r="F98" s="143" t="s">
        <v>348</v>
      </c>
      <c r="G98" s="154">
        <v>0</v>
      </c>
    </row>
    <row r="99" spans="2:7">
      <c r="B99" s="46" t="s">
        <v>349</v>
      </c>
      <c r="C99" s="134" t="s">
        <v>350</v>
      </c>
      <c r="D99" s="155">
        <v>0</v>
      </c>
      <c r="E99" s="153" t="s">
        <v>351</v>
      </c>
      <c r="F99" s="143" t="s">
        <v>352</v>
      </c>
      <c r="G99" s="154">
        <v>0</v>
      </c>
    </row>
    <row r="100" spans="2:7">
      <c r="B100" s="46" t="s">
        <v>353</v>
      </c>
      <c r="C100" s="141" t="s">
        <v>354</v>
      </c>
      <c r="D100" s="155">
        <v>0</v>
      </c>
      <c r="E100" s="153" t="s">
        <v>355</v>
      </c>
      <c r="F100" s="143" t="s">
        <v>356</v>
      </c>
      <c r="G100" s="154">
        <v>0</v>
      </c>
    </row>
    <row r="101" spans="2:7">
      <c r="B101" s="46" t="s">
        <v>357</v>
      </c>
      <c r="C101" s="134" t="s">
        <v>358</v>
      </c>
      <c r="D101" s="155">
        <v>0</v>
      </c>
      <c r="E101" s="153" t="s">
        <v>359</v>
      </c>
      <c r="F101" s="143" t="s">
        <v>360</v>
      </c>
      <c r="G101" s="154">
        <v>0</v>
      </c>
    </row>
    <row r="102" spans="2:7" ht="16.5" thickBot="1">
      <c r="B102" s="46" t="s">
        <v>361</v>
      </c>
      <c r="C102" s="138" t="s">
        <v>362</v>
      </c>
      <c r="D102" s="156">
        <f>SUM(D88:D101)</f>
        <v>1191105691.2199998</v>
      </c>
      <c r="E102" s="153" t="s">
        <v>363</v>
      </c>
      <c r="F102" s="143" t="s">
        <v>364</v>
      </c>
      <c r="G102" s="154">
        <v>0</v>
      </c>
    </row>
    <row r="103" spans="2:7">
      <c r="B103" s="46"/>
      <c r="C103" s="130" t="s">
        <v>365</v>
      </c>
      <c r="D103" s="131"/>
      <c r="E103" s="153" t="s">
        <v>366</v>
      </c>
      <c r="F103" s="143" t="s">
        <v>367</v>
      </c>
      <c r="G103" s="154">
        <v>0</v>
      </c>
    </row>
    <row r="104" spans="2:7" ht="16.5" thickBot="1">
      <c r="B104" s="46" t="s">
        <v>368</v>
      </c>
      <c r="C104" s="134" t="s">
        <v>369</v>
      </c>
      <c r="D104" s="136">
        <v>0</v>
      </c>
      <c r="E104" s="153" t="s">
        <v>370</v>
      </c>
      <c r="F104" s="147" t="s">
        <v>224</v>
      </c>
      <c r="G104" s="145">
        <f>SUM(G98:G103)</f>
        <v>0</v>
      </c>
    </row>
    <row r="105" spans="2:7" ht="16.5" thickBot="1">
      <c r="B105" s="46" t="s">
        <v>371</v>
      </c>
      <c r="C105" s="141" t="s">
        <v>372</v>
      </c>
      <c r="D105" s="136">
        <v>0</v>
      </c>
      <c r="E105" s="153" t="s">
        <v>373</v>
      </c>
      <c r="F105" s="149" t="s">
        <v>374</v>
      </c>
      <c r="G105" s="150">
        <f>G79+G86+G96+G104</f>
        <v>218937</v>
      </c>
    </row>
    <row r="106" spans="2:7" ht="16.5" thickBot="1">
      <c r="B106" s="46" t="s">
        <v>375</v>
      </c>
      <c r="C106" s="134" t="s">
        <v>376</v>
      </c>
      <c r="D106" s="136">
        <v>0</v>
      </c>
      <c r="E106" s="153"/>
      <c r="F106" s="152"/>
      <c r="G106" s="152"/>
    </row>
    <row r="107" spans="2:7" ht="16.5" thickBot="1">
      <c r="B107" s="46" t="s">
        <v>377</v>
      </c>
      <c r="C107" s="141" t="s">
        <v>378</v>
      </c>
      <c r="D107" s="136">
        <v>0</v>
      </c>
      <c r="E107" s="153" t="s">
        <v>379</v>
      </c>
      <c r="F107" s="157" t="s">
        <v>380</v>
      </c>
      <c r="G107" s="158">
        <f>+G64+G105</f>
        <v>576478575</v>
      </c>
    </row>
    <row r="108" spans="2:7" ht="16.5" thickBot="1">
      <c r="B108" s="46" t="s">
        <v>381</v>
      </c>
      <c r="C108" s="147" t="s">
        <v>382</v>
      </c>
      <c r="D108" s="148">
        <f>SUM(D104:D107)</f>
        <v>0</v>
      </c>
      <c r="E108" s="153"/>
      <c r="F108" s="152"/>
      <c r="G108" s="152"/>
    </row>
    <row r="109" spans="2:7" ht="16.5" thickBot="1">
      <c r="B109" s="46" t="s">
        <v>383</v>
      </c>
      <c r="C109" s="149" t="s">
        <v>384</v>
      </c>
      <c r="D109" s="150">
        <f>+D72+D77+D86+D102+D108</f>
        <v>1243744285.2199998</v>
      </c>
      <c r="E109" s="153"/>
      <c r="F109" s="149" t="s">
        <v>385</v>
      </c>
      <c r="G109" s="159">
        <f>+D6</f>
        <v>2021</v>
      </c>
    </row>
    <row r="110" spans="2:7" ht="16.5" thickBot="1">
      <c r="B110" s="46"/>
      <c r="C110" s="151"/>
      <c r="D110" s="152"/>
      <c r="E110" s="153"/>
      <c r="F110" s="160" t="s">
        <v>386</v>
      </c>
      <c r="G110" s="288"/>
    </row>
    <row r="111" spans="2:7" ht="16.5" thickBot="1">
      <c r="B111" s="46" t="s">
        <v>387</v>
      </c>
      <c r="C111" s="157" t="s">
        <v>388</v>
      </c>
      <c r="D111" s="158">
        <f>D64+D109</f>
        <v>2257198373.2297997</v>
      </c>
      <c r="E111" s="153" t="s">
        <v>389</v>
      </c>
      <c r="F111" s="143" t="s">
        <v>390</v>
      </c>
      <c r="G111" s="161">
        <v>12950315</v>
      </c>
    </row>
    <row r="112" spans="2:7">
      <c r="B112" s="46"/>
      <c r="C112" s="152"/>
      <c r="D112" s="152"/>
      <c r="E112" s="153" t="s">
        <v>391</v>
      </c>
      <c r="F112" s="143" t="s">
        <v>392</v>
      </c>
      <c r="G112" s="161">
        <v>0</v>
      </c>
    </row>
    <row r="113" spans="2:7" ht="16.5" thickBot="1">
      <c r="C113" s="162"/>
      <c r="D113" s="163"/>
      <c r="E113" s="153" t="s">
        <v>393</v>
      </c>
      <c r="F113" s="164" t="s">
        <v>394</v>
      </c>
      <c r="G113" s="165">
        <f>SUM(G111:G112)</f>
        <v>12950315</v>
      </c>
    </row>
    <row r="114" spans="2:7">
      <c r="B114" s="46"/>
      <c r="C114" s="151"/>
      <c r="D114" s="166"/>
      <c r="E114" s="153"/>
      <c r="F114" s="160" t="s">
        <v>395</v>
      </c>
      <c r="G114" s="167"/>
    </row>
    <row r="115" spans="2:7">
      <c r="B115" s="46" t="s">
        <v>396</v>
      </c>
      <c r="C115" s="168" t="s">
        <v>397</v>
      </c>
      <c r="D115" s="169">
        <v>6468015.9100000001</v>
      </c>
      <c r="E115" s="170" t="s">
        <v>398</v>
      </c>
      <c r="F115" s="143" t="s">
        <v>399</v>
      </c>
      <c r="G115" s="59">
        <v>0</v>
      </c>
    </row>
    <row r="116" spans="2:7">
      <c r="B116" s="46"/>
      <c r="C116" s="151"/>
      <c r="D116" s="166"/>
      <c r="E116" s="170" t="s">
        <v>400</v>
      </c>
      <c r="F116" s="143" t="s">
        <v>401</v>
      </c>
      <c r="G116" s="59">
        <v>0</v>
      </c>
    </row>
    <row r="117" spans="2:7">
      <c r="B117" s="46" t="s">
        <v>402</v>
      </c>
      <c r="C117" s="168" t="s">
        <v>403</v>
      </c>
      <c r="D117" s="169">
        <v>6468015.9100000001</v>
      </c>
      <c r="E117" s="170" t="s">
        <v>404</v>
      </c>
      <c r="F117" s="143" t="s">
        <v>405</v>
      </c>
      <c r="G117" s="59">
        <v>0</v>
      </c>
    </row>
    <row r="118" spans="2:7">
      <c r="B118" s="46"/>
      <c r="C118" s="151"/>
      <c r="D118" s="152"/>
      <c r="E118" s="129" t="s">
        <v>406</v>
      </c>
      <c r="F118" s="143" t="s">
        <v>407</v>
      </c>
      <c r="G118" s="59">
        <v>0</v>
      </c>
    </row>
    <row r="119" spans="2:7" ht="16.5" thickBot="1">
      <c r="B119" s="46"/>
      <c r="C119" s="162"/>
      <c r="D119" s="163"/>
      <c r="E119" s="129" t="s">
        <v>408</v>
      </c>
      <c r="F119" s="143" t="s">
        <v>409</v>
      </c>
      <c r="G119" s="171">
        <v>618320055</v>
      </c>
    </row>
    <row r="120" spans="2:7" ht="16.5" thickBot="1">
      <c r="C120" s="309" t="str">
        <f>IF(D114-D116=0,"Cuentas de Orden Coiniciden","Cuentas de Orden No Coinciden")</f>
        <v>Cuentas de Orden Coiniciden</v>
      </c>
      <c r="D120" s="310"/>
      <c r="E120" s="170" t="s">
        <v>410</v>
      </c>
      <c r="F120" s="164" t="s">
        <v>411</v>
      </c>
      <c r="G120" s="165">
        <f>+IF([33]E.C.P!E70-SUM(G115:G119)=0,[33]E.C.P!E70,"Error")</f>
        <v>618320055</v>
      </c>
    </row>
    <row r="121" spans="2:7" ht="16.5" thickBot="1">
      <c r="C121" s="311"/>
      <c r="D121" s="312"/>
      <c r="E121" s="170"/>
      <c r="F121" s="160" t="s">
        <v>412</v>
      </c>
      <c r="G121" s="288"/>
    </row>
    <row r="122" spans="2:7" ht="12.75" customHeight="1">
      <c r="C122" s="172"/>
      <c r="D122" s="173"/>
      <c r="E122" s="170" t="s">
        <v>413</v>
      </c>
      <c r="F122" s="143" t="s">
        <v>414</v>
      </c>
      <c r="G122" s="155">
        <v>0</v>
      </c>
    </row>
    <row r="123" spans="2:7" ht="12.75" customHeight="1">
      <c r="C123" s="151"/>
      <c r="D123" s="174"/>
      <c r="E123" s="170" t="s">
        <v>415</v>
      </c>
      <c r="F123" s="143" t="s">
        <v>416</v>
      </c>
      <c r="G123" s="155">
        <v>0</v>
      </c>
    </row>
    <row r="124" spans="2:7" ht="12.75" customHeight="1">
      <c r="C124" s="174"/>
      <c r="D124" s="175"/>
      <c r="E124" s="170" t="s">
        <v>417</v>
      </c>
      <c r="F124" s="143" t="s">
        <v>418</v>
      </c>
      <c r="G124" s="161">
        <v>45673643</v>
      </c>
    </row>
    <row r="125" spans="2:7" ht="12.75" customHeight="1">
      <c r="C125" s="151"/>
      <c r="D125" s="174"/>
      <c r="E125" s="170" t="s">
        <v>419</v>
      </c>
      <c r="F125" s="143" t="s">
        <v>420</v>
      </c>
      <c r="G125" s="161"/>
    </row>
    <row r="126" spans="2:7" ht="12.75" customHeight="1">
      <c r="C126" s="162"/>
      <c r="D126" s="163"/>
      <c r="E126" s="170" t="s">
        <v>421</v>
      </c>
      <c r="F126" s="143" t="s">
        <v>422</v>
      </c>
      <c r="G126" s="161">
        <v>0</v>
      </c>
    </row>
    <row r="127" spans="2:7" ht="15" customHeight="1" thickBot="1">
      <c r="C127" s="162"/>
      <c r="D127" s="163"/>
      <c r="E127" s="170" t="s">
        <v>423</v>
      </c>
      <c r="F127" s="176" t="s">
        <v>424</v>
      </c>
      <c r="G127" s="165">
        <f>+[33]E.C.P!F70</f>
        <v>45673643</v>
      </c>
    </row>
    <row r="128" spans="2:7" ht="16.5" customHeight="1">
      <c r="C128" s="162"/>
      <c r="D128" s="163"/>
      <c r="E128" s="170"/>
      <c r="F128" s="177" t="s">
        <v>425</v>
      </c>
      <c r="G128" s="167"/>
    </row>
    <row r="129" spans="3:7" ht="12.75" customHeight="1">
      <c r="C129" s="315"/>
      <c r="D129" s="315"/>
      <c r="E129" s="170" t="s">
        <v>426</v>
      </c>
      <c r="F129" s="143" t="s">
        <v>427</v>
      </c>
      <c r="G129" s="59">
        <v>878901732</v>
      </c>
    </row>
    <row r="130" spans="3:7" ht="12.75" customHeight="1">
      <c r="C130" s="315"/>
      <c r="D130" s="315"/>
      <c r="E130" s="170" t="s">
        <v>428</v>
      </c>
      <c r="F130" s="143" t="s">
        <v>429</v>
      </c>
      <c r="G130" s="155">
        <v>124874052.87999986</v>
      </c>
    </row>
    <row r="131" spans="3:7" ht="17.25" customHeight="1" thickBot="1">
      <c r="C131" s="162"/>
      <c r="D131" s="163"/>
      <c r="E131" s="170" t="s">
        <v>430</v>
      </c>
      <c r="F131" s="176" t="s">
        <v>431</v>
      </c>
      <c r="G131" s="165">
        <f>SUM(G129:G130)</f>
        <v>1003775784.8799999</v>
      </c>
    </row>
    <row r="132" spans="3:7" ht="15" customHeight="1" thickBot="1">
      <c r="C132" s="162"/>
      <c r="D132" s="163"/>
      <c r="E132" s="170" t="s">
        <v>432</v>
      </c>
      <c r="F132" s="149" t="s">
        <v>433</v>
      </c>
      <c r="G132" s="178">
        <f>+G113+G120+G127+G131</f>
        <v>1680719797.8799999</v>
      </c>
    </row>
    <row r="133" spans="3:7" ht="12.75" customHeight="1" thickBot="1">
      <c r="C133" s="309" t="str">
        <f>IF(AND(D111-G134&gt;-1,D111-G134&lt;1),"E.S.P. 2021 OK","No coincide Activo=Pasivo+Patrimonio")</f>
        <v>E.S.P. 2021 OK</v>
      </c>
      <c r="D133" s="310"/>
      <c r="E133" s="179"/>
      <c r="F133" s="152"/>
      <c r="G133" s="152"/>
    </row>
    <row r="134" spans="3:7" ht="16.5" customHeight="1" thickBot="1">
      <c r="C134" s="311"/>
      <c r="D134" s="312"/>
      <c r="E134" s="153"/>
      <c r="F134" s="149" t="s">
        <v>434</v>
      </c>
      <c r="G134" s="178">
        <f>+G107+G132</f>
        <v>2257198372.8800001</v>
      </c>
    </row>
    <row r="135" spans="3:7" ht="12.75" customHeight="1">
      <c r="E135" s="45"/>
      <c r="F135" s="45"/>
      <c r="G135" s="45"/>
    </row>
    <row r="136" spans="3:7" ht="17.100000000000001" customHeight="1"/>
    <row r="137" spans="3:7" ht="15.75" customHeight="1"/>
    <row r="138" spans="3:7"/>
    <row r="139" spans="3:7"/>
    <row r="194" spans="5:5" hidden="1">
      <c r="E194" s="39"/>
    </row>
    <row r="195" spans="5:5" hidden="1">
      <c r="E195" s="39"/>
    </row>
    <row r="196" spans="5:5" hidden="1">
      <c r="E196" s="39"/>
    </row>
    <row r="197" spans="5:5" hidden="1">
      <c r="E197" s="44"/>
    </row>
    <row r="198" spans="5:5" hidden="1">
      <c r="E198" s="44"/>
    </row>
    <row r="199" spans="5:5" hidden="1">
      <c r="E199" s="44"/>
    </row>
    <row r="200" spans="5:5" hidden="1">
      <c r="E200" s="44"/>
    </row>
    <row r="201" spans="5:5" hidden="1">
      <c r="E201" s="44"/>
    </row>
    <row r="202" spans="5:5" hidden="1">
      <c r="E202" s="44"/>
    </row>
    <row r="203" spans="5:5" hidden="1">
      <c r="E203" s="44"/>
    </row>
    <row r="204" spans="5:5" hidden="1">
      <c r="E204" s="44"/>
    </row>
    <row r="205" spans="5:5" hidden="1">
      <c r="E205" s="44"/>
    </row>
    <row r="206" spans="5:5" hidden="1">
      <c r="E206" s="44"/>
    </row>
    <row r="208" spans="5:5" hidden="1">
      <c r="E208" s="42"/>
    </row>
    <row r="209" spans="5:5" hidden="1">
      <c r="E209" s="42"/>
    </row>
    <row r="210" spans="5:5" hidden="1">
      <c r="E210" s="42"/>
    </row>
    <row r="211" spans="5:5" hidden="1">
      <c r="E211" s="42"/>
    </row>
    <row r="212" spans="5:5" hidden="1">
      <c r="E212" s="42"/>
    </row>
    <row r="213" spans="5:5" hidden="1">
      <c r="E213" s="42"/>
    </row>
    <row r="214" spans="5:5" hidden="1">
      <c r="E214" s="42"/>
    </row>
    <row r="215" spans="5:5" hidden="1">
      <c r="E215" s="42"/>
    </row>
    <row r="216" spans="5:5" hidden="1">
      <c r="E216" s="42"/>
    </row>
    <row r="217" spans="5:5" hidden="1">
      <c r="E217" s="42"/>
    </row>
    <row r="218" spans="5:5" hidden="1">
      <c r="E218" s="42"/>
    </row>
    <row r="219" spans="5:5" hidden="1">
      <c r="E219" s="42"/>
    </row>
    <row r="220" spans="5:5" hidden="1">
      <c r="E220" s="42"/>
    </row>
    <row r="221" spans="5:5" hidden="1">
      <c r="E221" s="42"/>
    </row>
    <row r="222" spans="5:5" hidden="1">
      <c r="E222" s="42"/>
    </row>
    <row r="223" spans="5:5" hidden="1">
      <c r="E223" s="42"/>
    </row>
    <row r="224" spans="5:5" hidden="1">
      <c r="E224" s="42"/>
    </row>
    <row r="225" spans="5:5" hidden="1">
      <c r="E225" s="42"/>
    </row>
    <row r="226" spans="5:5" hidden="1">
      <c r="E226" s="42"/>
    </row>
    <row r="227" spans="5:5" hidden="1">
      <c r="E227" s="42"/>
    </row>
    <row r="228" spans="5:5" hidden="1">
      <c r="E228" s="42"/>
    </row>
    <row r="229" spans="5:5" hidden="1">
      <c r="E229" s="42"/>
    </row>
    <row r="230" spans="5:5" hidden="1">
      <c r="E230" s="42"/>
    </row>
    <row r="231" spans="5:5" hidden="1">
      <c r="E231" s="42"/>
    </row>
    <row r="232" spans="5:5" hidden="1">
      <c r="E232" s="42"/>
    </row>
    <row r="233" spans="5:5" hidden="1">
      <c r="E233" s="42"/>
    </row>
    <row r="234" spans="5:5" hidden="1">
      <c r="E234" s="42"/>
    </row>
    <row r="235" spans="5:5" hidden="1">
      <c r="E235" s="42"/>
    </row>
    <row r="236" spans="5:5" hidden="1">
      <c r="E236" s="42"/>
    </row>
    <row r="237" spans="5:5" hidden="1">
      <c r="E237" s="42"/>
    </row>
    <row r="238" spans="5:5" hidden="1">
      <c r="E238" s="42"/>
    </row>
    <row r="239" spans="5:5" hidden="1">
      <c r="E239" s="42"/>
    </row>
    <row r="240" spans="5:5" hidden="1">
      <c r="E240" s="42"/>
    </row>
    <row r="241" spans="5:5" hidden="1">
      <c r="E241" s="42"/>
    </row>
    <row r="242" spans="5:5" hidden="1">
      <c r="E242" s="42"/>
    </row>
    <row r="243" spans="5:5" hidden="1">
      <c r="E243" s="42"/>
    </row>
    <row r="244" spans="5:5" hidden="1">
      <c r="E244" s="42"/>
    </row>
    <row r="245" spans="5:5" hidden="1">
      <c r="E245" s="42"/>
    </row>
    <row r="246" spans="5:5" hidden="1">
      <c r="E246" s="42"/>
    </row>
    <row r="247" spans="5:5" hidden="1">
      <c r="E247" s="42"/>
    </row>
    <row r="248" spans="5:5" hidden="1">
      <c r="E248" s="42"/>
    </row>
    <row r="249" spans="5:5" hidden="1">
      <c r="E249" s="42"/>
    </row>
    <row r="250" spans="5:5" hidden="1">
      <c r="E250" s="42"/>
    </row>
    <row r="251" spans="5:5" hidden="1">
      <c r="E251" s="42"/>
    </row>
    <row r="252" spans="5:5" hidden="1">
      <c r="E252" s="42"/>
    </row>
    <row r="253" spans="5:5" hidden="1">
      <c r="E253" s="42"/>
    </row>
    <row r="254" spans="5:5" hidden="1">
      <c r="E254" s="42"/>
    </row>
    <row r="255" spans="5:5" hidden="1">
      <c r="E255" s="42"/>
    </row>
    <row r="256" spans="5:5" hidden="1">
      <c r="E256" s="42"/>
    </row>
    <row r="257" spans="5:5" hidden="1">
      <c r="E257" s="42"/>
    </row>
    <row r="258" spans="5:5" hidden="1">
      <c r="E258" s="42"/>
    </row>
    <row r="259" spans="5:5" hidden="1">
      <c r="E259" s="42"/>
    </row>
    <row r="260" spans="5:5" hidden="1">
      <c r="E260" s="42"/>
    </row>
    <row r="261" spans="5:5" hidden="1">
      <c r="E261" s="42"/>
    </row>
    <row r="262" spans="5:5" hidden="1">
      <c r="E262" s="42"/>
    </row>
    <row r="263" spans="5:5" hidden="1">
      <c r="E263" s="42"/>
    </row>
    <row r="264" spans="5:5" hidden="1">
      <c r="E264" s="42"/>
    </row>
    <row r="265" spans="5:5" hidden="1">
      <c r="E265" s="42"/>
    </row>
    <row r="266" spans="5:5" hidden="1">
      <c r="E266" s="42"/>
    </row>
    <row r="267" spans="5:5" hidden="1">
      <c r="E267" s="42"/>
    </row>
    <row r="268" spans="5:5" hidden="1">
      <c r="E268" s="42"/>
    </row>
    <row r="269" spans="5:5" hidden="1">
      <c r="E269" s="42"/>
    </row>
    <row r="270" spans="5:5" hidden="1">
      <c r="E270" s="42"/>
    </row>
    <row r="271" spans="5:5" hidden="1">
      <c r="E271" s="42"/>
    </row>
    <row r="272" spans="5:5" hidden="1">
      <c r="E272" s="42"/>
    </row>
    <row r="273" spans="5:5" hidden="1">
      <c r="E273" s="42"/>
    </row>
    <row r="274" spans="5:5" hidden="1">
      <c r="E274" s="42"/>
    </row>
    <row r="275" spans="5:5" hidden="1">
      <c r="E275" s="42"/>
    </row>
    <row r="276" spans="5:5" hidden="1">
      <c r="E276" s="42"/>
    </row>
    <row r="277" spans="5:5" hidden="1">
      <c r="E277" s="42"/>
    </row>
    <row r="278" spans="5:5" hidden="1">
      <c r="E278" s="42"/>
    </row>
    <row r="279" spans="5:5" hidden="1">
      <c r="E279" s="42"/>
    </row>
    <row r="280" spans="5:5" hidden="1">
      <c r="E280" s="42"/>
    </row>
    <row r="281" spans="5:5" hidden="1">
      <c r="E281" s="42"/>
    </row>
    <row r="282" spans="5:5" hidden="1">
      <c r="E282" s="42"/>
    </row>
    <row r="283" spans="5:5" hidden="1">
      <c r="E283" s="42"/>
    </row>
    <row r="284" spans="5:5" hidden="1">
      <c r="E284" s="42"/>
    </row>
    <row r="285" spans="5:5" hidden="1">
      <c r="E285" s="42"/>
    </row>
    <row r="286" spans="5:5" hidden="1">
      <c r="E286" s="42"/>
    </row>
    <row r="287" spans="5:5" hidden="1">
      <c r="E287" s="42"/>
    </row>
    <row r="288" spans="5:5" hidden="1">
      <c r="E288" s="42"/>
    </row>
    <row r="289" spans="5:5" hidden="1">
      <c r="E289" s="42"/>
    </row>
    <row r="290" spans="5:5" hidden="1">
      <c r="E290" s="42"/>
    </row>
    <row r="291" spans="5:5" hidden="1">
      <c r="E291" s="42"/>
    </row>
    <row r="292" spans="5:5" hidden="1">
      <c r="E292" s="42"/>
    </row>
    <row r="293" spans="5:5" hidden="1">
      <c r="E293" s="42"/>
    </row>
    <row r="294" spans="5:5" hidden="1">
      <c r="E294" s="42"/>
    </row>
    <row r="295" spans="5:5" hidden="1">
      <c r="E295" s="42"/>
    </row>
    <row r="296" spans="5:5" hidden="1">
      <c r="E296" s="42"/>
    </row>
    <row r="297" spans="5:5" hidden="1">
      <c r="E297" s="42"/>
    </row>
    <row r="298" spans="5:5" hidden="1">
      <c r="E298" s="42"/>
    </row>
    <row r="299" spans="5:5" hidden="1">
      <c r="E299" s="42"/>
    </row>
    <row r="300" spans="5:5" hidden="1">
      <c r="E300" s="42"/>
    </row>
    <row r="301" spans="5:5" hidden="1">
      <c r="E301" s="42"/>
    </row>
    <row r="302" spans="5:5" hidden="1">
      <c r="E302" s="42"/>
    </row>
    <row r="303" spans="5:5" hidden="1">
      <c r="E303" s="42"/>
    </row>
    <row r="304" spans="5:5" hidden="1">
      <c r="E304" s="42"/>
    </row>
    <row r="305" spans="5:5" hidden="1">
      <c r="E305" s="42"/>
    </row>
    <row r="306" spans="5:5" hidden="1">
      <c r="E306" s="42"/>
    </row>
    <row r="307" spans="5:5" hidden="1">
      <c r="E307" s="42"/>
    </row>
    <row r="308" spans="5:5" hidden="1">
      <c r="E308" s="42"/>
    </row>
    <row r="309" spans="5:5" hidden="1">
      <c r="E309" s="42"/>
    </row>
    <row r="310" spans="5:5" hidden="1">
      <c r="E310" s="42"/>
    </row>
    <row r="311" spans="5:5" hidden="1">
      <c r="E311" s="42"/>
    </row>
    <row r="312" spans="5:5" hidden="1">
      <c r="E312" s="42"/>
    </row>
    <row r="313" spans="5:5" hidden="1">
      <c r="E313" s="42"/>
    </row>
    <row r="314" spans="5:5" hidden="1">
      <c r="E314" s="42"/>
    </row>
    <row r="315" spans="5:5" hidden="1">
      <c r="E315" s="42"/>
    </row>
    <row r="316" spans="5:5" hidden="1">
      <c r="E316" s="42"/>
    </row>
    <row r="317" spans="5:5" hidden="1">
      <c r="E317" s="42"/>
    </row>
    <row r="318" spans="5:5" hidden="1">
      <c r="E318" s="42"/>
    </row>
    <row r="319" spans="5:5" hidden="1">
      <c r="E319" s="42"/>
    </row>
    <row r="320" spans="5:5" hidden="1">
      <c r="E320" s="42"/>
    </row>
    <row r="321" spans="5:5" hidden="1">
      <c r="E321" s="42"/>
    </row>
    <row r="322" spans="5:5" hidden="1">
      <c r="E322" s="42"/>
    </row>
    <row r="323" spans="5:5" hidden="1">
      <c r="E323" s="42"/>
    </row>
    <row r="324" spans="5:5" hidden="1">
      <c r="E324" s="42"/>
    </row>
    <row r="325" spans="5:5" hidden="1">
      <c r="E325" s="42"/>
    </row>
    <row r="326" spans="5:5" hidden="1">
      <c r="E326" s="42"/>
    </row>
    <row r="327" spans="5:5" hidden="1">
      <c r="E327" s="42"/>
    </row>
    <row r="328" spans="5:5" hidden="1">
      <c r="E328" s="42"/>
    </row>
    <row r="329" spans="5:5" hidden="1">
      <c r="E329" s="42"/>
    </row>
    <row r="330" spans="5:5" hidden="1">
      <c r="E330" s="42"/>
    </row>
    <row r="331" spans="5:5" hidden="1">
      <c r="E331" s="42"/>
    </row>
    <row r="332" spans="5:5" hidden="1">
      <c r="E332" s="42"/>
    </row>
    <row r="333" spans="5:5" hidden="1">
      <c r="E333" s="42"/>
    </row>
    <row r="334" spans="5:5" hidden="1">
      <c r="E334" s="42"/>
    </row>
    <row r="335" spans="5:5" hidden="1">
      <c r="E335" s="42"/>
    </row>
    <row r="336" spans="5:5" hidden="1">
      <c r="E336" s="42"/>
    </row>
    <row r="337" spans="5:5" hidden="1">
      <c r="E337" s="42"/>
    </row>
    <row r="338" spans="5:5" hidden="1">
      <c r="E338" s="42"/>
    </row>
    <row r="339" spans="5:5" hidden="1">
      <c r="E339" s="42"/>
    </row>
    <row r="340" spans="5:5" hidden="1">
      <c r="E340" s="42"/>
    </row>
    <row r="341" spans="5:5" hidden="1">
      <c r="E341" s="42"/>
    </row>
    <row r="342" spans="5:5" hidden="1">
      <c r="E342" s="42"/>
    </row>
    <row r="343" spans="5:5" hidden="1">
      <c r="E343" s="42"/>
    </row>
    <row r="344" spans="5:5" hidden="1">
      <c r="E344" s="42"/>
    </row>
    <row r="345" spans="5:5" hidden="1">
      <c r="E345" s="42"/>
    </row>
    <row r="346" spans="5:5" hidden="1">
      <c r="E346" s="42"/>
    </row>
    <row r="347" spans="5:5" hidden="1">
      <c r="E347" s="42"/>
    </row>
    <row r="348" spans="5:5" hidden="1">
      <c r="E348" s="42"/>
    </row>
    <row r="349" spans="5:5" hidden="1">
      <c r="E349" s="42"/>
    </row>
    <row r="350" spans="5:5" hidden="1">
      <c r="E350" s="42"/>
    </row>
    <row r="351" spans="5:5" hidden="1">
      <c r="E351" s="42"/>
    </row>
    <row r="352" spans="5:5" hidden="1">
      <c r="E352" s="42"/>
    </row>
    <row r="353" spans="5:5" hidden="1">
      <c r="E353" s="42"/>
    </row>
    <row r="354" spans="5:5" hidden="1">
      <c r="E354" s="42"/>
    </row>
    <row r="355" spans="5:5" hidden="1">
      <c r="E355" s="42"/>
    </row>
    <row r="356" spans="5:5" hidden="1">
      <c r="E356" s="42"/>
    </row>
    <row r="357" spans="5:5" hidden="1">
      <c r="E357" s="42"/>
    </row>
    <row r="358" spans="5:5" hidden="1">
      <c r="E358" s="42"/>
    </row>
    <row r="359" spans="5:5" hidden="1">
      <c r="E359" s="42"/>
    </row>
    <row r="360" spans="5:5" hidden="1">
      <c r="E360" s="42"/>
    </row>
    <row r="361" spans="5:5" hidden="1">
      <c r="E361" s="42"/>
    </row>
    <row r="362" spans="5:5" hidden="1">
      <c r="E362" s="42"/>
    </row>
    <row r="363" spans="5:5" hidden="1">
      <c r="E363" s="42"/>
    </row>
    <row r="364" spans="5:5" hidden="1">
      <c r="E364" s="42"/>
    </row>
  </sheetData>
  <mergeCells count="7">
    <mergeCell ref="C133:D134"/>
    <mergeCell ref="C1:E1"/>
    <mergeCell ref="C2:E2"/>
    <mergeCell ref="C3:E3"/>
    <mergeCell ref="C4:D4"/>
    <mergeCell ref="C120:D121"/>
    <mergeCell ref="C129:D130"/>
  </mergeCells>
  <conditionalFormatting sqref="D8:D11 D13:D18 D34:D55 D57:D63 D68:D72 D74:D77 D79:D86 D88:D102 D104:D108 G8:G21 G23 D20:D32 G29 G31:G134">
    <cfRule type="cellIs" dxfId="37" priority="3" stopIfTrue="1" operator="between">
      <formula>-0.1</formula>
      <formula>-50</formula>
    </cfRule>
    <cfRule type="cellIs" dxfId="36" priority="4" stopIfTrue="1" operator="between">
      <formula>0.1</formula>
      <formula>50</formula>
    </cfRule>
  </conditionalFormatting>
  <conditionalFormatting sqref="G24:G28">
    <cfRule type="cellIs" dxfId="35" priority="1" stopIfTrue="1" operator="between">
      <formula>-0.1</formula>
      <formula>-50</formula>
    </cfRule>
    <cfRule type="cellIs" dxfId="34" priority="2" stopIfTrue="1" operator="between">
      <formula>0.1</formula>
      <formula>50</formula>
    </cfRule>
  </conditionalFormatting>
  <dataValidations count="19">
    <dataValidation type="custom" operator="greaterThanOrEqual" errorTitle="Error en los datos ingresados" error="El valor ingresado debe ser mayor o igual que cero" sqref="D11">
      <formula1>SUM(D8:D10)</formula1>
    </dataValidation>
    <dataValidation type="decimal" operator="greaterThanOrEqual" showErrorMessage="1" errorTitle="Error de Datos" error="Debe ingresar un valor positivo o cero" sqref="D115 D117">
      <formula1>0</formula1>
    </dataValidation>
    <dataValidation type="decimal" operator="greaterThanOrEqual" allowBlank="1" sqref="D32">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errorTitle="Error de datos " error="Debe ingresar un valor positivo o cero" sqref="D63:D65 D111 D55 D45:D47 D109">
      <formula1>0</formula1>
    </dataValidation>
    <dataValidation allowBlank="1" showInputMessage="1" sqref="D26:D28 D21"/>
    <dataValidation type="decimal" operator="greaterThanOrEqual" allowBlank="1" showInputMessage="1" sqref="D72">
      <formula1>0</formula1>
    </dataValidation>
    <dataValidation allowBlank="1" sqref="G132"/>
    <dataValidation type="date" allowBlank="1" showErrorMessage="1" errorTitle="Error de datos" error="Debe introducir una fecha válida" sqref="F3">
      <formula1>37622</formula1>
      <formula2>37986</formula2>
    </dataValidation>
    <dataValidation type="decimal" operator="greaterThanOrEqual" allowBlank="1" showErrorMessage="1" error="Debe ser un valor positivo o cero_x000a_" sqref="D18">
      <formula1>0</formula1>
    </dataValidation>
    <dataValidation type="decimal" operator="greaterThanOrEqual" allowBlank="1" showInputMessage="1" showErrorMessage="1" sqref="D77">
      <formula1>0</formula1>
    </dataValidation>
    <dataValidation operator="greaterThanOrEqual" allowBlank="1" errorTitle="Error de datos " error="Debe ingresar un valor positivo o cero" sqref="D108"/>
    <dataValidation type="whole" operator="greaterThanOrEqual" allowBlank="1" showInputMessage="1" showErrorMessage="1" errorTitle="Error de Datos" error="Debe ingresar un número entero _x000a_positivo o cero" sqref="D48:D50 D34:D44">
      <formula1>0</formula1>
    </dataValidation>
    <dataValidation type="whole" operator="greaterThanOrEqual" allowBlank="1" showErrorMessage="1" errorTitle="Error de Datos " error="Debe ingresar un número entero _x000a_positivo o cero" sqref="D20 D29:D30 D23:D25">
      <formula1>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whole" operator="greaterThanOrEqual" allowBlank="1" showInputMessage="1" showErrorMessage="1" sqref="D22">
      <formula1>0</formula1>
    </dataValidation>
    <dataValidation operator="greaterThan" showInputMessage="1" showErrorMessage="1" errorTitle="eee" sqref="G129"/>
    <dataValidation type="custom" operator="greaterThan" showInputMessage="1" showErrorMessage="1" errorTitle="eee" sqref="G111:G112">
      <formula1>OR(G111=0, G111&gt;=50)</formula1>
    </dataValidation>
  </dataValidations>
  <printOptions horizontalCentered="1"/>
  <pageMargins left="0.19685039370078741" right="0.19685039370078741" top="0.78740157480314965" bottom="0.78740157480314965" header="0.39370078740157483" footer="0.39370078740157483"/>
  <pageSetup paperSize="9" scale="34" orientation="portrait" r:id="rId1"/>
  <headerFooter alignWithMargins="0"/>
  <rowBreaks count="1" manualBreakCount="1">
    <brk id="65" min="2" max="8" man="1"/>
  </rowBreaks>
  <ignoredErrors>
    <ignoredError sqref="E9:E1048576" numberStoredAsText="1"/>
    <ignoredError sqref="G54:G55"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710937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[34]Presentacion!C3</f>
        <v>ASOC. MED. SAN JOSE - IAMPP</v>
      </c>
      <c r="G1" s="56"/>
    </row>
    <row r="2" spans="1:7" s="3" customFormat="1" ht="15" customHeight="1">
      <c r="A2" s="1"/>
      <c r="B2" s="2"/>
      <c r="C2" s="294" t="s">
        <v>2</v>
      </c>
      <c r="D2" s="294"/>
      <c r="E2" s="294"/>
      <c r="F2" s="55" t="str">
        <f>[34]Presentacion!C4</f>
        <v>San Jose</v>
      </c>
      <c r="G2" s="56"/>
    </row>
    <row r="3" spans="1:7" s="3" customFormat="1" ht="15" customHeight="1">
      <c r="A3" s="1"/>
      <c r="B3" s="2"/>
      <c r="C3" s="294" t="s">
        <v>3</v>
      </c>
      <c r="D3" s="294"/>
      <c r="E3" s="294"/>
      <c r="F3" s="57">
        <f>[34]Presentacion!C7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645478</v>
      </c>
      <c r="E8" s="74" t="s">
        <v>13</v>
      </c>
      <c r="F8" s="73" t="s">
        <v>14</v>
      </c>
      <c r="G8" s="75">
        <v>38380248.690000005</v>
      </c>
    </row>
    <row r="9" spans="1:7">
      <c r="B9" s="8" t="s">
        <v>15</v>
      </c>
      <c r="C9" s="73" t="s">
        <v>16</v>
      </c>
      <c r="D9" s="58">
        <v>0</v>
      </c>
      <c r="E9" s="74" t="s">
        <v>17</v>
      </c>
      <c r="F9" s="73" t="s">
        <v>18</v>
      </c>
      <c r="G9" s="75">
        <v>12906489.669999991</v>
      </c>
    </row>
    <row r="10" spans="1:7">
      <c r="B10" s="8" t="s">
        <v>19</v>
      </c>
      <c r="C10" s="73" t="s">
        <v>20</v>
      </c>
      <c r="D10" s="76">
        <v>26095811.112799987</v>
      </c>
      <c r="E10" s="74" t="s">
        <v>21</v>
      </c>
      <c r="F10" s="73" t="s">
        <v>22</v>
      </c>
      <c r="G10" s="58">
        <v>3961</v>
      </c>
    </row>
    <row r="11" spans="1:7" ht="16.5" thickBot="1">
      <c r="B11" s="8" t="s">
        <v>23</v>
      </c>
      <c r="C11" s="77" t="s">
        <v>24</v>
      </c>
      <c r="D11" s="78">
        <f>SUM(D8:D10)</f>
        <v>26741289.112799987</v>
      </c>
      <c r="E11" s="74" t="s">
        <v>25</v>
      </c>
      <c r="F11" s="73" t="s">
        <v>26</v>
      </c>
      <c r="G11" s="75">
        <v>888815.94000000099</v>
      </c>
    </row>
    <row r="12" spans="1:7">
      <c r="C12" s="69" t="s">
        <v>27</v>
      </c>
      <c r="D12" s="70"/>
      <c r="E12" s="74" t="s">
        <v>28</v>
      </c>
      <c r="F12" s="73" t="s">
        <v>29</v>
      </c>
      <c r="G12" s="58">
        <v>52723</v>
      </c>
    </row>
    <row r="13" spans="1:7">
      <c r="B13" s="8" t="s">
        <v>30</v>
      </c>
      <c r="C13" s="73" t="s">
        <v>31</v>
      </c>
      <c r="D13" s="79">
        <v>136921563.6864</v>
      </c>
      <c r="E13" s="74" t="s">
        <v>32</v>
      </c>
      <c r="F13" s="73" t="s">
        <v>33</v>
      </c>
      <c r="G13" s="75">
        <v>75184</v>
      </c>
    </row>
    <row r="14" spans="1:7">
      <c r="B14" s="8" t="s">
        <v>34</v>
      </c>
      <c r="C14" s="80" t="s">
        <v>35</v>
      </c>
      <c r="D14" s="58">
        <v>-714056.35</v>
      </c>
      <c r="E14" s="74" t="s">
        <v>36</v>
      </c>
      <c r="F14" s="73" t="s">
        <v>37</v>
      </c>
      <c r="G14" s="58">
        <v>526910</v>
      </c>
    </row>
    <row r="15" spans="1:7">
      <c r="B15" s="8" t="s">
        <v>38</v>
      </c>
      <c r="C15" s="73" t="s">
        <v>39</v>
      </c>
      <c r="D15" s="58">
        <v>0</v>
      </c>
      <c r="E15" s="74" t="s">
        <v>40</v>
      </c>
      <c r="F15" s="73" t="s">
        <v>41</v>
      </c>
      <c r="G15" s="58">
        <v>5465216</v>
      </c>
    </row>
    <row r="16" spans="1:7">
      <c r="B16" s="8" t="s">
        <v>42</v>
      </c>
      <c r="C16" s="80" t="s">
        <v>43</v>
      </c>
      <c r="D16" s="58">
        <v>0</v>
      </c>
      <c r="E16" s="74" t="s">
        <v>44</v>
      </c>
      <c r="F16" s="73" t="s">
        <v>45</v>
      </c>
      <c r="G16" s="58">
        <v>7709729</v>
      </c>
    </row>
    <row r="17" spans="2:7">
      <c r="B17" s="8" t="s">
        <v>46</v>
      </c>
      <c r="C17" s="80" t="s">
        <v>47</v>
      </c>
      <c r="D17" s="58">
        <v>0</v>
      </c>
      <c r="E17" s="74" t="s">
        <v>48</v>
      </c>
      <c r="F17" s="73" t="s">
        <v>49</v>
      </c>
      <c r="G17" s="58">
        <v>32328595</v>
      </c>
    </row>
    <row r="18" spans="2:7" ht="16.5" thickBot="1">
      <c r="B18" s="8" t="s">
        <v>50</v>
      </c>
      <c r="C18" s="77" t="s">
        <v>51</v>
      </c>
      <c r="D18" s="78">
        <f>SUM(D13:D17)</f>
        <v>136207507.3364</v>
      </c>
      <c r="E18" s="74" t="s">
        <v>52</v>
      </c>
      <c r="F18" s="73" t="s">
        <v>53</v>
      </c>
      <c r="G18" s="58">
        <v>0</v>
      </c>
    </row>
    <row r="19" spans="2:7">
      <c r="C19" s="69" t="s">
        <v>54</v>
      </c>
      <c r="D19" s="70"/>
      <c r="E19" s="68" t="s">
        <v>55</v>
      </c>
      <c r="F19" s="73" t="s">
        <v>56</v>
      </c>
      <c r="G19" s="58">
        <v>19929946</v>
      </c>
    </row>
    <row r="20" spans="2:7">
      <c r="B20" s="8" t="s">
        <v>57</v>
      </c>
      <c r="C20" s="73" t="s">
        <v>58</v>
      </c>
      <c r="D20" s="58">
        <v>1745129</v>
      </c>
      <c r="E20" s="74" t="s">
        <v>59</v>
      </c>
      <c r="F20" s="73" t="s">
        <v>60</v>
      </c>
      <c r="G20" s="58">
        <v>0</v>
      </c>
    </row>
    <row r="21" spans="2:7" ht="16.5" thickBot="1">
      <c r="B21" s="8" t="s">
        <v>61</v>
      </c>
      <c r="C21" s="73" t="s">
        <v>62</v>
      </c>
      <c r="D21" s="75">
        <v>8029231.6600000039</v>
      </c>
      <c r="E21" s="74" t="s">
        <v>63</v>
      </c>
      <c r="F21" s="77" t="s">
        <v>64</v>
      </c>
      <c r="G21" s="81">
        <f>SUM(G8:G20)</f>
        <v>118267818.3</v>
      </c>
    </row>
    <row r="22" spans="2:7">
      <c r="B22" s="8" t="s">
        <v>65</v>
      </c>
      <c r="C22" s="73" t="s">
        <v>66</v>
      </c>
      <c r="D22" s="58">
        <v>1758721</v>
      </c>
      <c r="E22" s="74"/>
      <c r="F22" s="71" t="s">
        <v>67</v>
      </c>
      <c r="G22" s="72"/>
    </row>
    <row r="23" spans="2:7">
      <c r="B23" s="8" t="s">
        <v>68</v>
      </c>
      <c r="C23" s="73" t="s">
        <v>69</v>
      </c>
      <c r="D23" s="58">
        <v>3766017</v>
      </c>
      <c r="E23" s="74" t="s">
        <v>70</v>
      </c>
      <c r="F23" s="82" t="s">
        <v>71</v>
      </c>
      <c r="G23" s="75">
        <v>13100847.190000001</v>
      </c>
    </row>
    <row r="24" spans="2:7">
      <c r="B24" s="8" t="s">
        <v>72</v>
      </c>
      <c r="C24" s="73" t="s">
        <v>73</v>
      </c>
      <c r="D24" s="58">
        <v>1126596</v>
      </c>
      <c r="E24" s="74" t="s">
        <v>74</v>
      </c>
      <c r="F24" s="83" t="s">
        <v>60</v>
      </c>
      <c r="G24" s="58">
        <v>-1501517</v>
      </c>
    </row>
    <row r="25" spans="2:7">
      <c r="B25" s="8" t="s">
        <v>75</v>
      </c>
      <c r="C25" s="73" t="s">
        <v>76</v>
      </c>
      <c r="D25" s="58">
        <v>22014670</v>
      </c>
      <c r="E25" s="74" t="s">
        <v>77</v>
      </c>
      <c r="F25" s="82" t="s">
        <v>78</v>
      </c>
      <c r="G25" s="58">
        <v>0</v>
      </c>
    </row>
    <row r="26" spans="2:7">
      <c r="B26" s="8" t="s">
        <v>79</v>
      </c>
      <c r="C26" s="73" t="s">
        <v>80</v>
      </c>
      <c r="D26" s="75">
        <v>630676</v>
      </c>
      <c r="E26" s="74" t="s">
        <v>81</v>
      </c>
      <c r="F26" s="83" t="s">
        <v>82</v>
      </c>
      <c r="G26" s="58">
        <v>0</v>
      </c>
    </row>
    <row r="27" spans="2:7">
      <c r="B27" s="8" t="s">
        <v>83</v>
      </c>
      <c r="C27" s="73" t="s">
        <v>84</v>
      </c>
      <c r="D27" s="75">
        <v>25300049.48</v>
      </c>
      <c r="E27" s="74" t="s">
        <v>85</v>
      </c>
      <c r="F27" s="82" t="s">
        <v>86</v>
      </c>
      <c r="G27" s="58">
        <v>0</v>
      </c>
    </row>
    <row r="28" spans="2:7">
      <c r="B28" s="8" t="s">
        <v>87</v>
      </c>
      <c r="C28" s="73" t="s">
        <v>88</v>
      </c>
      <c r="D28" s="75">
        <v>0</v>
      </c>
      <c r="E28" s="74" t="s">
        <v>89</v>
      </c>
      <c r="F28" s="82" t="s">
        <v>90</v>
      </c>
      <c r="G28" s="58">
        <v>0</v>
      </c>
    </row>
    <row r="29" spans="2:7" ht="16.5" thickBot="1">
      <c r="B29" s="8" t="s">
        <v>91</v>
      </c>
      <c r="C29" s="73" t="s">
        <v>92</v>
      </c>
      <c r="D29" s="58">
        <v>777070</v>
      </c>
      <c r="E29" s="74" t="s">
        <v>93</v>
      </c>
      <c r="F29" s="77" t="s">
        <v>94</v>
      </c>
      <c r="G29" s="78">
        <f>SUM(G23:G28)</f>
        <v>11599330.190000001</v>
      </c>
    </row>
    <row r="30" spans="2:7">
      <c r="B30" s="8" t="s">
        <v>95</v>
      </c>
      <c r="C30" s="73" t="s">
        <v>96</v>
      </c>
      <c r="D30" s="58">
        <v>5203</v>
      </c>
      <c r="E30" s="74"/>
      <c r="F30" s="71" t="s">
        <v>97</v>
      </c>
      <c r="G30" s="72"/>
    </row>
    <row r="31" spans="2:7">
      <c r="B31" s="8" t="s">
        <v>98</v>
      </c>
      <c r="C31" s="80" t="s">
        <v>99</v>
      </c>
      <c r="D31" s="58">
        <v>-2513164.879999998</v>
      </c>
      <c r="E31" s="74" t="s">
        <v>100</v>
      </c>
      <c r="F31" s="82" t="s">
        <v>101</v>
      </c>
      <c r="G31" s="75">
        <v>614528.38000010897</v>
      </c>
    </row>
    <row r="32" spans="2:7" ht="16.5" thickBot="1">
      <c r="B32" s="8" t="s">
        <v>102</v>
      </c>
      <c r="C32" s="77" t="s">
        <v>103</v>
      </c>
      <c r="D32" s="84">
        <f>SUM(D20:D31)</f>
        <v>62640198.260000005</v>
      </c>
      <c r="E32" s="74" t="s">
        <v>104</v>
      </c>
      <c r="F32" s="82" t="s">
        <v>105</v>
      </c>
      <c r="G32" s="58">
        <v>121692647</v>
      </c>
    </row>
    <row r="33" spans="2:7">
      <c r="C33" s="69" t="s">
        <v>106</v>
      </c>
      <c r="D33" s="70"/>
      <c r="E33" s="74" t="s">
        <v>107</v>
      </c>
      <c r="F33" s="82" t="s">
        <v>108</v>
      </c>
      <c r="G33" s="75">
        <v>0</v>
      </c>
    </row>
    <row r="34" spans="2:7">
      <c r="B34" s="8" t="s">
        <v>109</v>
      </c>
      <c r="C34" s="73" t="s">
        <v>110</v>
      </c>
      <c r="D34" s="58">
        <v>673660</v>
      </c>
      <c r="E34" s="74" t="s">
        <v>111</v>
      </c>
      <c r="F34" s="82" t="s">
        <v>112</v>
      </c>
      <c r="G34" s="58">
        <v>19473402</v>
      </c>
    </row>
    <row r="35" spans="2:7">
      <c r="B35" s="8" t="s">
        <v>113</v>
      </c>
      <c r="C35" s="73" t="s">
        <v>114</v>
      </c>
      <c r="D35" s="58">
        <v>922492</v>
      </c>
      <c r="E35" s="68" t="s">
        <v>115</v>
      </c>
      <c r="F35" s="82" t="s">
        <v>116</v>
      </c>
      <c r="G35" s="58">
        <v>21505430</v>
      </c>
    </row>
    <row r="36" spans="2:7">
      <c r="B36" s="8" t="s">
        <v>117</v>
      </c>
      <c r="C36" s="73" t="s">
        <v>118</v>
      </c>
      <c r="D36" s="58">
        <v>0</v>
      </c>
      <c r="E36" s="74" t="s">
        <v>119</v>
      </c>
      <c r="F36" s="82" t="s">
        <v>120</v>
      </c>
      <c r="G36" s="58">
        <v>0</v>
      </c>
    </row>
    <row r="37" spans="2:7">
      <c r="B37" s="8" t="s">
        <v>121</v>
      </c>
      <c r="C37" s="73" t="s">
        <v>122</v>
      </c>
      <c r="D37" s="58">
        <v>18271.5799999997</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13299190</v>
      </c>
    </row>
    <row r="42" spans="2:7">
      <c r="B42" s="8" t="s">
        <v>141</v>
      </c>
      <c r="C42" s="73" t="s">
        <v>142</v>
      </c>
      <c r="D42" s="58">
        <v>10977752</v>
      </c>
      <c r="E42" s="85" t="s">
        <v>143</v>
      </c>
      <c r="F42" s="82" t="s">
        <v>144</v>
      </c>
      <c r="G42" s="58">
        <v>0</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0</v>
      </c>
    </row>
    <row r="46" spans="2:7">
      <c r="B46" s="8" t="s">
        <v>157</v>
      </c>
      <c r="C46" s="73" t="s">
        <v>158</v>
      </c>
      <c r="D46" s="75">
        <v>0</v>
      </c>
      <c r="E46" s="74" t="s">
        <v>159</v>
      </c>
      <c r="F46" s="82" t="s">
        <v>160</v>
      </c>
      <c r="G46" s="58">
        <v>1340414</v>
      </c>
    </row>
    <row r="47" spans="2:7">
      <c r="B47" s="8" t="s">
        <v>161</v>
      </c>
      <c r="C47" s="73" t="s">
        <v>162</v>
      </c>
      <c r="D47" s="75">
        <v>0</v>
      </c>
      <c r="E47" s="74" t="s">
        <v>163</v>
      </c>
      <c r="F47" s="82" t="s">
        <v>164</v>
      </c>
      <c r="G47" s="58">
        <v>10619158</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1726797</v>
      </c>
      <c r="E50" s="74" t="s">
        <v>174</v>
      </c>
      <c r="F50" s="82" t="s">
        <v>175</v>
      </c>
      <c r="G50" s="58">
        <v>437481</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17144306</v>
      </c>
    </row>
    <row r="55" spans="2:7" ht="16.5" thickBot="1">
      <c r="B55" s="8" t="s">
        <v>191</v>
      </c>
      <c r="C55" s="77" t="s">
        <v>192</v>
      </c>
      <c r="D55" s="84">
        <f>SUM(D34:D54)</f>
        <v>14318972.58</v>
      </c>
      <c r="E55" s="74" t="s">
        <v>193</v>
      </c>
      <c r="F55" s="82" t="s">
        <v>194</v>
      </c>
      <c r="G55" s="58">
        <v>-3334415</v>
      </c>
    </row>
    <row r="56" spans="2:7" ht="16.5" thickBot="1">
      <c r="C56" s="69" t="s">
        <v>195</v>
      </c>
      <c r="D56" s="70"/>
      <c r="E56" s="74" t="s">
        <v>196</v>
      </c>
      <c r="F56" s="77" t="s">
        <v>197</v>
      </c>
      <c r="G56" s="84">
        <f>SUM(G31:G55)</f>
        <v>202792141.38000011</v>
      </c>
    </row>
    <row r="57" spans="2:7">
      <c r="B57" s="8" t="s">
        <v>198</v>
      </c>
      <c r="C57" s="73" t="s">
        <v>199</v>
      </c>
      <c r="D57" s="58">
        <v>23045955</v>
      </c>
      <c r="E57" s="74"/>
      <c r="F57" s="71" t="s">
        <v>200</v>
      </c>
      <c r="G57" s="72"/>
    </row>
    <row r="58" spans="2:7">
      <c r="B58" s="8" t="s">
        <v>201</v>
      </c>
      <c r="C58" s="73" t="s">
        <v>202</v>
      </c>
      <c r="D58" s="58">
        <v>5210425</v>
      </c>
      <c r="E58" s="74" t="s">
        <v>203</v>
      </c>
      <c r="F58" s="73" t="s">
        <v>204</v>
      </c>
      <c r="G58" s="58">
        <v>0</v>
      </c>
    </row>
    <row r="59" spans="2:7">
      <c r="B59" s="8" t="s">
        <v>205</v>
      </c>
      <c r="C59" s="73" t="s">
        <v>206</v>
      </c>
      <c r="D59" s="58">
        <v>11829952</v>
      </c>
      <c r="E59" s="74" t="s">
        <v>207</v>
      </c>
      <c r="F59" s="73" t="s">
        <v>208</v>
      </c>
      <c r="G59" s="58">
        <v>2323654</v>
      </c>
    </row>
    <row r="60" spans="2:7">
      <c r="B60" s="8" t="s">
        <v>209</v>
      </c>
      <c r="C60" s="73" t="s">
        <v>210</v>
      </c>
      <c r="D60" s="58">
        <v>1971107</v>
      </c>
      <c r="E60" s="74" t="s">
        <v>211</v>
      </c>
      <c r="F60" s="73" t="s">
        <v>212</v>
      </c>
      <c r="G60" s="58">
        <v>360386</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42057439</v>
      </c>
      <c r="E63" s="74" t="s">
        <v>223</v>
      </c>
      <c r="F63" s="86" t="s">
        <v>224</v>
      </c>
      <c r="G63" s="84">
        <f>SUM(G58:G62)</f>
        <v>2684040</v>
      </c>
    </row>
    <row r="64" spans="2:7" ht="16.5" thickBot="1">
      <c r="B64" s="8" t="s">
        <v>225</v>
      </c>
      <c r="C64" s="88" t="s">
        <v>226</v>
      </c>
      <c r="D64" s="89">
        <f>D11+D18+D32+D55+D63</f>
        <v>281965406.28919995</v>
      </c>
      <c r="E64" s="74" t="s">
        <v>227</v>
      </c>
      <c r="F64" s="88" t="s">
        <v>228</v>
      </c>
      <c r="G64" s="89">
        <f>+G21+G29+G56+G63</f>
        <v>335343329.87000012</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1253731.3400000001</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1253731.3400000001</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14800657.239999998</v>
      </c>
      <c r="E80" s="92"/>
      <c r="F80" s="71" t="s">
        <v>281</v>
      </c>
      <c r="G80" s="72"/>
    </row>
    <row r="81" spans="2:7">
      <c r="B81" s="2" t="s">
        <v>282</v>
      </c>
      <c r="C81" s="73" t="s">
        <v>283</v>
      </c>
      <c r="D81" s="58">
        <v>0</v>
      </c>
      <c r="E81" s="92" t="s">
        <v>284</v>
      </c>
      <c r="F81" s="82" t="s">
        <v>285</v>
      </c>
      <c r="G81" s="75">
        <v>28215361.670000002</v>
      </c>
    </row>
    <row r="82" spans="2:7">
      <c r="B82" s="2" t="s">
        <v>286</v>
      </c>
      <c r="C82" s="80" t="s">
        <v>43</v>
      </c>
      <c r="D82" s="58">
        <v>-620728</v>
      </c>
      <c r="E82" s="92" t="s">
        <v>287</v>
      </c>
      <c r="F82" s="82" t="s">
        <v>274</v>
      </c>
      <c r="G82" s="58">
        <v>-2989253</v>
      </c>
    </row>
    <row r="83" spans="2:7">
      <c r="B83" s="2" t="s">
        <v>288</v>
      </c>
      <c r="C83" s="73" t="s">
        <v>289</v>
      </c>
      <c r="D83" s="75">
        <v>140743738</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154923667.24000001</v>
      </c>
      <c r="E86" s="92" t="s">
        <v>302</v>
      </c>
      <c r="F86" s="77" t="s">
        <v>303</v>
      </c>
      <c r="G86" s="84">
        <f>SUM(G81:G85)</f>
        <v>25226108.670000002</v>
      </c>
    </row>
    <row r="87" spans="2:7">
      <c r="B87" s="2"/>
      <c r="C87" s="69" t="s">
        <v>304</v>
      </c>
      <c r="D87" s="70"/>
      <c r="E87" s="92"/>
      <c r="F87" s="71" t="s">
        <v>305</v>
      </c>
      <c r="G87" s="72"/>
    </row>
    <row r="88" spans="2:7">
      <c r="B88" s="2" t="s">
        <v>306</v>
      </c>
      <c r="C88" s="73" t="s">
        <v>307</v>
      </c>
      <c r="D88" s="94">
        <v>91174492.692099988</v>
      </c>
      <c r="E88" s="92" t="s">
        <v>308</v>
      </c>
      <c r="F88" s="82" t="s">
        <v>309</v>
      </c>
      <c r="G88" s="93">
        <v>0</v>
      </c>
    </row>
    <row r="89" spans="2:7">
      <c r="B89" s="2" t="s">
        <v>310</v>
      </c>
      <c r="C89" s="73" t="s">
        <v>311</v>
      </c>
      <c r="D89" s="94">
        <v>1154618130.3473997</v>
      </c>
      <c r="E89" s="92" t="s">
        <v>312</v>
      </c>
      <c r="F89" s="82" t="s">
        <v>313</v>
      </c>
      <c r="G89" s="58">
        <v>0</v>
      </c>
    </row>
    <row r="90" spans="2:7">
      <c r="B90" s="2" t="s">
        <v>314</v>
      </c>
      <c r="C90" s="80" t="s">
        <v>315</v>
      </c>
      <c r="D90" s="94">
        <v>-367141225.75409997</v>
      </c>
      <c r="E90" s="92" t="s">
        <v>316</v>
      </c>
      <c r="F90" s="82" t="s">
        <v>317</v>
      </c>
      <c r="G90" s="58">
        <v>0</v>
      </c>
    </row>
    <row r="91" spans="2:7">
      <c r="B91" s="2" t="s">
        <v>318</v>
      </c>
      <c r="C91" s="73" t="s">
        <v>319</v>
      </c>
      <c r="D91" s="94">
        <v>399188183.56950003</v>
      </c>
      <c r="E91" s="92" t="s">
        <v>320</v>
      </c>
      <c r="F91" s="82" t="s">
        <v>321</v>
      </c>
      <c r="G91" s="93">
        <v>0</v>
      </c>
    </row>
    <row r="92" spans="2:7">
      <c r="B92" s="2" t="s">
        <v>322</v>
      </c>
      <c r="C92" s="80" t="s">
        <v>323</v>
      </c>
      <c r="D92" s="94">
        <v>-347708247.76789993</v>
      </c>
      <c r="E92" s="92" t="s">
        <v>324</v>
      </c>
      <c r="F92" s="82" t="s">
        <v>325</v>
      </c>
      <c r="G92" s="75">
        <v>0</v>
      </c>
    </row>
    <row r="93" spans="2:7">
      <c r="B93" s="2" t="s">
        <v>326</v>
      </c>
      <c r="C93" s="73" t="s">
        <v>327</v>
      </c>
      <c r="D93" s="94">
        <v>58690197.688199997</v>
      </c>
      <c r="E93" s="92" t="s">
        <v>328</v>
      </c>
      <c r="F93" s="82" t="s">
        <v>329</v>
      </c>
      <c r="G93" s="75">
        <v>0</v>
      </c>
    </row>
    <row r="94" spans="2:7">
      <c r="B94" s="2" t="s">
        <v>330</v>
      </c>
      <c r="C94" s="80" t="s">
        <v>331</v>
      </c>
      <c r="D94" s="94">
        <v>-41096912.898300014</v>
      </c>
      <c r="E94" s="92" t="s">
        <v>332</v>
      </c>
      <c r="F94" s="82" t="s">
        <v>333</v>
      </c>
      <c r="G94" s="93">
        <v>0</v>
      </c>
    </row>
    <row r="95" spans="2:7">
      <c r="B95" s="2" t="s">
        <v>334</v>
      </c>
      <c r="C95" s="73" t="s">
        <v>335</v>
      </c>
      <c r="D95" s="94">
        <v>40598534.75</v>
      </c>
      <c r="E95" s="92" t="s">
        <v>336</v>
      </c>
      <c r="F95" s="82" t="s">
        <v>337</v>
      </c>
      <c r="G95" s="93">
        <v>1823807</v>
      </c>
    </row>
    <row r="96" spans="2:7" ht="16.5" thickBot="1">
      <c r="B96" s="2" t="s">
        <v>338</v>
      </c>
      <c r="C96" s="80" t="s">
        <v>339</v>
      </c>
      <c r="D96" s="94">
        <v>-34810984.49400001</v>
      </c>
      <c r="E96" s="92" t="s">
        <v>340</v>
      </c>
      <c r="F96" s="86" t="s">
        <v>341</v>
      </c>
      <c r="G96" s="84">
        <f>SUM(G88:G95)</f>
        <v>1823807</v>
      </c>
    </row>
    <row r="97" spans="2:7">
      <c r="B97" s="2" t="s">
        <v>342</v>
      </c>
      <c r="C97" s="73" t="s">
        <v>343</v>
      </c>
      <c r="D97" s="94">
        <v>165918205.6462</v>
      </c>
      <c r="E97" s="92"/>
      <c r="F97" s="71" t="s">
        <v>344</v>
      </c>
      <c r="G97" s="72"/>
    </row>
    <row r="98" spans="2:7">
      <c r="B98" s="2" t="s">
        <v>345</v>
      </c>
      <c r="C98" s="80" t="s">
        <v>346</v>
      </c>
      <c r="D98" s="94">
        <v>-154314707.35520008</v>
      </c>
      <c r="E98" s="92" t="s">
        <v>347</v>
      </c>
      <c r="F98" s="82" t="s">
        <v>348</v>
      </c>
      <c r="G98" s="93">
        <v>0</v>
      </c>
    </row>
    <row r="99" spans="2:7">
      <c r="B99" s="2" t="s">
        <v>349</v>
      </c>
      <c r="C99" s="73" t="s">
        <v>350</v>
      </c>
      <c r="D99" s="94">
        <v>0</v>
      </c>
      <c r="E99" s="92" t="s">
        <v>351</v>
      </c>
      <c r="F99" s="82" t="s">
        <v>352</v>
      </c>
      <c r="G99" s="93">
        <v>7690111</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965115666.42389989</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7690111</v>
      </c>
    </row>
    <row r="105" spans="2:7" ht="16.5" thickBot="1">
      <c r="B105" s="2" t="s">
        <v>371</v>
      </c>
      <c r="C105" s="80" t="s">
        <v>372</v>
      </c>
      <c r="D105" s="75">
        <v>0</v>
      </c>
      <c r="E105" s="92" t="s">
        <v>373</v>
      </c>
      <c r="F105" s="88" t="s">
        <v>374</v>
      </c>
      <c r="G105" s="89">
        <f>G79+G86+G96+G104</f>
        <v>34740026.670000002</v>
      </c>
    </row>
    <row r="106" spans="2:7" ht="16.5" thickBot="1">
      <c r="B106" s="2" t="s">
        <v>375</v>
      </c>
      <c r="C106" s="73" t="s">
        <v>376</v>
      </c>
      <c r="D106" s="75">
        <v>61093615.882999994</v>
      </c>
      <c r="E106" s="92"/>
      <c r="F106" s="91"/>
      <c r="G106" s="91"/>
    </row>
    <row r="107" spans="2:7" ht="16.5" thickBot="1">
      <c r="B107" s="2" t="s">
        <v>377</v>
      </c>
      <c r="C107" s="80" t="s">
        <v>378</v>
      </c>
      <c r="D107" s="75">
        <v>-44257042.335800014</v>
      </c>
      <c r="E107" s="92" t="s">
        <v>379</v>
      </c>
      <c r="F107" s="96" t="s">
        <v>380</v>
      </c>
      <c r="G107" s="97">
        <f>+G64+G105</f>
        <v>370083356.54000014</v>
      </c>
    </row>
    <row r="108" spans="2:7" ht="16.5" thickBot="1">
      <c r="B108" s="2" t="s">
        <v>381</v>
      </c>
      <c r="C108" s="86" t="s">
        <v>382</v>
      </c>
      <c r="D108" s="87">
        <f>SUM(D104:D107)</f>
        <v>16836573.547199979</v>
      </c>
      <c r="E108" s="92"/>
      <c r="F108" s="91"/>
      <c r="G108" s="91"/>
    </row>
    <row r="109" spans="2:7" ht="16.5" thickBot="1">
      <c r="B109" s="2" t="s">
        <v>383</v>
      </c>
      <c r="C109" s="88" t="s">
        <v>384</v>
      </c>
      <c r="D109" s="89">
        <f>+D72+D77+D86+D102+D108</f>
        <v>1138129638.5510998</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1420095044.8402996</v>
      </c>
      <c r="E111" s="92" t="s">
        <v>389</v>
      </c>
      <c r="F111" s="82" t="s">
        <v>390</v>
      </c>
      <c r="G111" s="101">
        <v>38487622</v>
      </c>
    </row>
    <row r="112" spans="2:7">
      <c r="B112" s="2"/>
      <c r="C112" s="91"/>
      <c r="D112" s="91"/>
      <c r="E112" s="92" t="s">
        <v>391</v>
      </c>
      <c r="F112" s="82" t="s">
        <v>392</v>
      </c>
      <c r="G112" s="101">
        <v>0</v>
      </c>
    </row>
    <row r="113" spans="2:7" ht="16.5" thickBot="1">
      <c r="C113" s="102"/>
      <c r="D113" s="103"/>
      <c r="E113" s="92" t="s">
        <v>393</v>
      </c>
      <c r="F113" s="104" t="s">
        <v>394</v>
      </c>
      <c r="G113" s="105">
        <f>SUM(G111:G112)</f>
        <v>38487622</v>
      </c>
    </row>
    <row r="114" spans="2:7">
      <c r="B114" s="2"/>
      <c r="C114" s="90"/>
      <c r="D114" s="106"/>
      <c r="E114" s="92"/>
      <c r="F114" s="99" t="s">
        <v>395</v>
      </c>
      <c r="G114" s="107"/>
    </row>
    <row r="115" spans="2:7">
      <c r="B115" s="2" t="s">
        <v>396</v>
      </c>
      <c r="C115" s="108" t="s">
        <v>397</v>
      </c>
      <c r="D115" s="109">
        <v>0</v>
      </c>
      <c r="E115" s="110" t="s">
        <v>398</v>
      </c>
      <c r="F115" s="82" t="s">
        <v>399</v>
      </c>
      <c r="G115" s="58">
        <v>160240684</v>
      </c>
    </row>
    <row r="116" spans="2:7">
      <c r="B116" s="2"/>
      <c r="C116" s="90"/>
      <c r="D116" s="106"/>
      <c r="E116" s="110" t="s">
        <v>400</v>
      </c>
      <c r="F116" s="82" t="s">
        <v>401</v>
      </c>
      <c r="G116" s="58"/>
    </row>
    <row r="117" spans="2:7">
      <c r="B117" s="2" t="s">
        <v>402</v>
      </c>
      <c r="C117" s="108" t="s">
        <v>403</v>
      </c>
      <c r="D117" s="109">
        <v>0</v>
      </c>
      <c r="E117" s="110" t="s">
        <v>404</v>
      </c>
      <c r="F117" s="82" t="s">
        <v>405</v>
      </c>
      <c r="G117" s="58">
        <v>138072796</v>
      </c>
    </row>
    <row r="118" spans="2:7">
      <c r="B118" s="2"/>
      <c r="C118" s="90"/>
      <c r="D118" s="91"/>
      <c r="E118" s="68" t="s">
        <v>406</v>
      </c>
      <c r="F118" s="82" t="s">
        <v>407</v>
      </c>
      <c r="G118" s="58"/>
    </row>
    <row r="119" spans="2:7" ht="16.5" thickBot="1">
      <c r="B119" s="2"/>
      <c r="C119" s="102"/>
      <c r="D119" s="103"/>
      <c r="E119" s="68" t="s">
        <v>408</v>
      </c>
      <c r="F119" s="82" t="s">
        <v>409</v>
      </c>
      <c r="G119" s="111">
        <v>534380108.57000017</v>
      </c>
    </row>
    <row r="120" spans="2:7" ht="16.5" thickBot="1">
      <c r="C120" s="290" t="str">
        <f>IF(D114-D116=0,"Cuentas de Orden Coiniciden","Cuentas de Orden No Coinciden")</f>
        <v>Cuentas de Orden Coiniciden</v>
      </c>
      <c r="D120" s="291"/>
      <c r="E120" s="110" t="s">
        <v>410</v>
      </c>
      <c r="F120" s="104" t="s">
        <v>411</v>
      </c>
      <c r="G120" s="105">
        <f>+IF([34]E.C.P!E70-SUM(G115:G119)=0,[34]E.C.P!E70,"Error")</f>
        <v>832693588.57000017</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10152812.155999999</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+[34]E.C.P!F70</f>
        <v>10152812.155999999</v>
      </c>
    </row>
    <row r="128" spans="2:7" ht="16.5" customHeight="1">
      <c r="C128" s="102"/>
      <c r="D128" s="103"/>
      <c r="E128" s="110"/>
      <c r="F128" s="117" t="s">
        <v>425</v>
      </c>
      <c r="G128" s="107"/>
    </row>
    <row r="129" spans="3:7" ht="12.75" customHeight="1">
      <c r="C129" s="289"/>
      <c r="D129" s="289"/>
      <c r="E129" s="110" t="s">
        <v>426</v>
      </c>
      <c r="F129" s="82" t="s">
        <v>427</v>
      </c>
      <c r="G129" s="58">
        <v>163439544.03999999</v>
      </c>
    </row>
    <row r="130" spans="3:7" ht="12.75" customHeight="1">
      <c r="C130" s="289"/>
      <c r="D130" s="289"/>
      <c r="E130" s="110" t="s">
        <v>428</v>
      </c>
      <c r="F130" s="82" t="s">
        <v>429</v>
      </c>
      <c r="G130" s="94">
        <v>5238122.0300003253</v>
      </c>
    </row>
    <row r="131" spans="3:7" ht="17.25" customHeight="1" thickBot="1">
      <c r="C131" s="102"/>
      <c r="D131" s="103"/>
      <c r="E131" s="110" t="s">
        <v>430</v>
      </c>
      <c r="F131" s="116" t="s">
        <v>431</v>
      </c>
      <c r="G131" s="105">
        <f>SUM(G129:G130)</f>
        <v>168677666.07000032</v>
      </c>
    </row>
    <row r="132" spans="3:7" ht="15" customHeight="1" thickBot="1">
      <c r="C132" s="102"/>
      <c r="D132" s="103"/>
      <c r="E132" s="110" t="s">
        <v>432</v>
      </c>
      <c r="F132" s="88" t="s">
        <v>433</v>
      </c>
      <c r="G132" s="118">
        <f>+G113+G120+G127+G131</f>
        <v>1050011688.7960005</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1420095045.3360007</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33" priority="3" stopIfTrue="1" operator="between">
      <formula>-0.1</formula>
      <formula>-50</formula>
    </cfRule>
    <cfRule type="cellIs" dxfId="32" priority="4" stopIfTrue="1" operator="between">
      <formula>0.1</formula>
      <formula>50</formula>
    </cfRule>
  </conditionalFormatting>
  <conditionalFormatting sqref="G24:G28">
    <cfRule type="cellIs" dxfId="31" priority="1" stopIfTrue="1" operator="between">
      <formula>-0.1</formula>
      <formula>-50</formula>
    </cfRule>
    <cfRule type="cellIs" dxfId="30" priority="2" stopIfTrue="1" operator="between">
      <formula>0.1</formula>
      <formula>50</formula>
    </cfRule>
  </conditionalFormatting>
  <dataValidations count="20">
    <dataValidation type="custom" operator="greaterThan" showInputMessage="1" showErrorMessage="1" errorTitle="eee" sqref="G111:G112 G65647:G65648 G131183:G131184 G196719:G196720 G262255:G262256 G327791:G327792 G393327:G393328 G458863:G458864 G524399:G524400 G589935:G589936 G655471:G655472 G721007:G721008 G786543:G786544 G852079:G852080 G917615:G917616 G983151:G983152">
      <formula1>OR(G111=0, G111&gt;=50)</formula1>
    </dataValidation>
    <dataValidation operator="greaterThan" showInputMessage="1" showErrorMessage="1" errorTitle="eee" sqref="G129 G65665 G131201 G196737 G262273 G327809 G393345 G458881 G524417 G589953 G655489 G721025 G786561 G852097 G917633 G983169"/>
    <dataValidation type="whole" operator="greaterThanOrEqual" allowBlank="1" showInputMessage="1" showErrorMessage="1" sqref="D22 D65558 D131094 D196630 D262166 D327702 D393238 D458774 D524310 D589846 D655382 D720918 D786454 D851990 D917526 D983062">
      <formula1>0</formula1>
    </dataValidation>
    <dataValidation type="whole" operator="greaterThanOrEqual" allowBlank="1" showErrorMessage="1" errorTitle="Error de Datos " error="Debe ingresar un número entero _x000a_positivo o cero" sqref="D20 D65556 D131092 D196628 D262164 D327700 D393236 D458772 D524308 D589844 D655380 D720916 D786452 D851988 D917524 D983060 D29:D30 D65565:D65566 D131101:D131102 D196637:D196638 D262173:D262174 D327709:D327710 D393245:D393246 D458781:D458782 D524317:D524318 D589853:D589854 D655389:D655390 D720925:D720926 D786461:D786462 D851997:D851998 D917533:D917534 D983069:D983070 D23:D25 D65559:D65561 D131095:D131097 D196631:D196633 D262167:D262169 D327703:D327705 D393239:D393241 D458775:D458777 D524311:D524313 D589847:D589849 D655383:D655385 D720919:D720921 D786455:D786457 D851991:D851993 D917527:D917529 D983063:D983065">
      <formula1>0</formula1>
    </dataValidation>
    <dataValidation type="whole" operator="greaterThanOrEqual" allowBlank="1" showInputMessage="1" showErrorMessage="1" errorTitle="Error de Datos" error="Debe ingresar un número entero _x000a_positivo o cero" sqref="D48:D50 D65584:D65586 D131120:D131122 D196656:D196658 D262192:D262194 D327728:D327730 D393264:D393266 D458800:D458802 D524336:D524338 D589872:D589874 D655408:D655410 D720944:D720946 D786480:D786482 D852016:D852018 D917552:D917554 D983088:D983090 D65570:D65580 D131106:D131116 D196642:D196652 D262178:D262188 D327714:D327724 D393250:D393260 D458786:D458796 D524322:D524332 D589858:D589868 D655394:D655404 D720930:D720940 D786466:D786476 D852002:D852012 D917538:D917548 D983074:D983084 D34:D36 D38:D44">
      <formula1>0</formula1>
    </dataValidation>
    <dataValidation operator="greaterThanOrEqual" allowBlank="1" errorTitle="Error de datos " error="Debe ingresar un valor positivo o cero" sqref="D108 D65644 D131180 D196716 D262252 D327788 D393324 D458860 D524396 D589932 D655468 D721004 D786540 D852076 D917612 D983148"/>
    <dataValidation type="decimal" operator="greaterThanOrEqual" allowBlank="1" showInputMessage="1" showErrorMessage="1" sqref="D77 D65613 D131149 D196685 D262221 D327757 D393293 D458829 D524365 D589901 D655437 D720973 D786509 D852045 D917581 D983117">
      <formula1>0</formula1>
    </dataValidation>
    <dataValidation type="decimal" operator="greaterThanOrEqual" allowBlank="1" showErrorMessage="1" error="Debe ser un valor positivo o cero_x000a_" sqref="D18 D65554 D131090 D196626 D262162 D327698 D393234 D458770 D524306 D589842 D655378 D720914 D786450 D851986 D917522 D983058">
      <formula1>0</formula1>
    </dataValidation>
    <dataValidation type="date" allowBlank="1" showErrorMessage="1" errorTitle="Error de datos" error="Debe introducir una fecha válida" sqref="F3 F65539 F131075 F196611 F262147 F327683 F393219 F458755 F524291 F589827 F655363 F720899 F786435 F851971 F917507 F983043">
      <formula1>37622</formula1>
      <formula2>37986</formula2>
    </dataValidation>
    <dataValidation allowBlank="1" sqref="G132 G65668 G131204 G196740 G262276 G327812 G393348 G458884 G524420 G589956 G655492 G721028 G786564 G852100 G917636 G983172"/>
    <dataValidation type="decimal" operator="greaterThanOrEqual" allowBlank="1" showInputMessage="1" sqref="D72 D65608 D131144 D196680 D262216 D327752 D393288 D458824 D524360 D589896 D655432 D720968 D786504 D852040 D917576 D983112">
      <formula1>0</formula1>
    </dataValidation>
    <dataValidation allowBlank="1" showInputMessage="1" sqref="D26:D28 D65562:D65564 D131098:D131100 D196634:D196636 D262170:D262172 D327706:D327708 D393242:D393244 D458778:D458780 D524314:D524316 D589850:D589852 D655386:D655388 D720922:D720924 D786458:D786460 D851994:D851996 D917530:D917532 D983066:D983068 D21 D65557 D131093 D196629 D262165 D327701 D393237 D458773 D524309 D589845 D655381 D720917 D786453 D851989 D917525 D983061"/>
    <dataValidation type="decimal" operator="greaterThanOrEqual" allowBlank="1" errorTitle="Error de datos " error="Debe ingresar un valor positivo o cero" sqref="D63:D65 D65599:D65601 D131135:D131137 D196671:D196673 D262207:D262209 D327743:D327745 D393279:D393281 D458815:D458817 D524351:D524353 D589887:D589889 D655423:D655425 D720959:D720961 D786495:D786497 D852031:D852033 D917567:D917569 D983103:D983105 D111 D65647 D131183 D196719 D262255 D327791 D393327 D458863 D524399 D589935 D655471 D721007 D786543 D852079 D917615 D983151 D55 D65591 D131127 D196663 D262199 D327735 D393271 D458807 D524343 D589879 D655415 D720951 D786487 D852023 D917559 D983095 D45:D47 D65581:D65583 D131117:D131119 D196653:D196655 D262189:D262191 D327725:D327727 D393261:D393263 D458797:D458799 D524333:D524335 D589869:D589871 D655405:D655407 D720941:D720943 D786477:D786479 D852013:D852015 D917549:D917551 D983085:D983087 D109 D65645 D131181 D196717 D262253 D327789 D393325 D458861 D524397 D589933 D655469 D721005 D786541 D852077 D917613 D983149">
      <formula1>0</formula1>
    </dataValidation>
    <dataValidation type="decimal" operator="greaterThanOrEqual" allowBlank="1" errorTitle="Error de datos" error="Debe ingresar un valor positivo o cero" sqref="D102 D65638 D131174 D196710 D262246 D327782 D393318 D458854 D524390 D589926 D655462 D720998 D786534 D852070 D917606 D983142 D86 D65622 D131158 D196694 D262230 D327766 D393302 D458838 D524374 D589910 D655446 D720982 D786518 D852054 D917590 D983126 G134 G65670 G131206 G196742 G262278 G327814 G393350 G458886 G524422 G589958 G655494 G721030 G786566 G852102 G917638 G983174">
      <formula1>0</formula1>
    </dataValidation>
    <dataValidation type="decimal" operator="greaterThanOrEqual" allowBlank="1" sqref="D32 D65568 D131104 D196640 D262176 D327712 D393248 D458784 D524320 D589856 D655392 D720928 D786464 D852000 D917536 D983072">
      <formula1>0</formula1>
    </dataValidation>
    <dataValidation type="decimal" operator="greaterThanOrEqual" showErrorMessage="1" errorTitle="Error de Datos" error="Debe ingresar un valor positivo o cero" sqref="D115 D65651 D131187 D196723 D262259 D327795 D393331 D458867 D524403 D589939 D655475 D721011 D786547 D852083 D917619 D983155 D117 D65653 D131189 D196725 D262261 D327797 D393333 D458869 D524405 D589941 D655477 D721013 D786549 D852085 D917621 D983157">
      <formula1>0</formula1>
    </dataValidation>
    <dataValidation type="custom" operator="greaterThanOrEqual" errorTitle="Error en los datos ingresados" error="El valor ingresado debe ser mayor o igual que cero" sqref="D11 D65547 D131083 D196619 D262155 D327691 D393227 D458763 D524299 D589835 D655371 D720907 D786443 D851979 D917515 D983051">
      <formula1>SUM(D8:D10)</formula1>
    </dataValidation>
    <dataValidation operator="greaterThanOrEqual" allowBlank="1" showInputMessage="1" showErrorMessage="1" errorTitle="Error de Datos" error="Debe ingresar un número entero _x000a_positivo o cero" sqref="D37"/>
    <dataValidation type="custom" operator="greaterThan" showInputMessage="1" showErrorMessage="1" errorTitle="eee" sqref="D14 D65550 D131086 D196622 D262158 D327694 D393230 D458766 D524302 D589838 D655374 D720910 D786446 D851982 D917518 D983054 D16:D17 D65552:D65553 D131088:D131089 D196624:D196625 D262160:D262161 D327696:D327697 D393232:D393233 D458768:D458769 D524304:D524305 D589840:D589841 D655376:D655377 D720912:D720913 D786448:D786449 D851984:D851985 D917520:D917521 D983056:D983057 D31 D65567 D131103 D196639 D262175 D327711 D393247 D458783 D524319 D589855 D655391 D720927 D786463 D851999 D917535 D983071 D51:D54 D65587:D65590 D131123:D131126 D196659:D196662 D262195:D262198 D327731:D327734 D393267:D393270 D458803:D458806 D524339:D524342 D589875:D589878 D655411:D655414 D720947:D720950 D786483:D786486 D852019:D852022 D917555:D917558 D983091:D983094 D62 D65598 D131134 D196670 D262206 D327742 D393278 D458814 D524350 D589886 D655422 D720958 D786494 D852030 D917566 D983102 D71 D65607 D131143 D196679 D262215 D327751 D393287 D458823 D524359 D589895 D655431 D720967 D786503 D852039 D917575 D983111 D76 D65612 D131148 D196684 D262220 D327756 D393292 D458828 D524364 D589900 D655436 D720972 D786508 D852044 D917580 D983116 D82 D65618 D131154 D196690 D262226 D327762 D393298 D458834 D524370 D589906 D655442 D720978 D786514 D852050 D917586 D983122 D85 D65621 D131157 D196693 D262229 D327765 D393301 D458837 D524373 D589909 D655445 D720981 D786517 D852053 D917589 D983125 D90 D65626 D131162 D196698 D262234 D327770 D393306 D458842 D524378 D589914 D655450 D720986 D786522 D852058 D917594 D983130 D92 D65628 D131164 D196700 D262236 D327772 D393308 D458844 D524380 D589916 D655452 D720988 D786524 D852060 D917596 D983132 D94 D65630 D131166 D196702 D262238 D327774 D393310 D458846 D524382 D589918 D655454 D720990 D786526 D852062 D917598 D983134 D96 D65632 D131168 D196704 D262240 D327776 D393312 D458848 D524384 D589920 D655456 D720992 D786528 D852064 D917600 D983136 D98 D65634 D131170 D196706 D262242 D327778 D393314 D458850 D524386 D589922 D655458 D720994 D786530 D852066 D917602 D983138 D100 D65636 D131172 D196708 D262244 D327780 D393316 D458852 D524388 D589924 D655460 D720996 D786532 D852068 D917604 D983140 D105 D65641 D131177 D196713 D262249 D327785 D393321 D458857 D524393 D589929 D655465 D721001 D786537 D852073 D917609 D983145 D107 D65643 D131179 D196715 D262251 D327787 D393323 D458859 D524395 D589931 D655467 D721003 D786539 D852075 D917611 D983147 G85 G65621 G131157 G196693 G262229 G327765 G393301 G458837 G524373 G589909 G655445 G720981 G786517 G852053 G917589 G983125 G82 G65618 G131154 G196690 G262226 G327762 G393298 G458834 G524370 G589906 G655442 G720978 G786514 G852050 G917586 G983122 G78 G65614 G131150 G196686 G262222 G327758 G393294 G458830 G524366 G589902 G655438 G720974 G786510 G852046 G917582 G983118 G55 G65591 G131127 G196663 G262199 G327735 G393271 G458807 G524343 G589879 G655415 G720951 G786487 G852023 G917559 G983095 G26 G65562 G131098 G196634 G262170 G327706 G393242 G458778 G524314 G589850 G655386 G720922 G786458 G851994 G917530 G983066 G24 G65560 G131096 G196632 G262168 G327704 G393240 G458776 G524312 G589848 G655384 G720920 G786456 G851992 G917528 G983064 G20 G65556 G131092 G196628 G262164 G327700 G393236 G458772 G524308 G589844 G655380 G720916 G786452 G851988 G917524 G983060">
      <formula1>OR(D14=0, D14&lt;50)</formula1>
    </dataValidation>
    <dataValidation type="custom" operator="greaterThan" showInputMessage="1" showErrorMessage="1" errorTitle="eee" sqref="D8:D10 D65544:D65546 D131080:D131082 D196616:D196618 D262152:D262154 D327688:D327690 D393224:D393226 D458760:D458762 D524296:D524298 D589832:D589834 D655368:D655370 D720904:D720906 D786440:D786442 D851976:D851978 D917512:D917514 D983048:D983050 D106 D65642 D131178 D196714 D262250 D327786 D393322 D458858 D524394 D589930 D655466 D721002 D786538 D852074 D917610 D983146 D101 D65637 D131173 D196709 D262245 D327781 D393317 D458853 D524389 D589925 D655461 D720997 D786533 D852069 D917605 D983141 D13 D65549 D131085 D196621 D262157 D327693 D393229 D458765 D524301 D589837 D655373 D720909 D786445 D851981 D917517 D983053 D57:D61 D65593:D65597 D131129:D131133 D196665:D196669 D262201:D262205 D327737:D327741 D393273:D393277 D458809:D458813 D524345:D524349 D589881:D589885 D655417:D655421 D720953:D720957 D786489:D786493 D852025:D852029 D917561:D917565 D983097:D983101 D68:D70 D65604:D65606 D131140:D131142 D196676:D196678 D262212:D262214 D327748:D327750 D393284:D393286 D458820:D458822 D524356:D524358 D589892:D589894 D655428:D655430 D720964:D720966 D786500:D786502 D852036:D852038 D917572:D917574 D983108:D983110 D74:D75 D65610:D65611 D131146:D131147 D196682:D196683 D262218:D262219 D327754:D327755 D393290:D393291 D458826:D458827 D524362:D524363 D589898:D589899 D655434:D655435 D720970:D720971 D786506:D786507 D852042:D852043 D917578:D917579 D983114:D983115 D83:D84 D65619:D65620 D131155:D131156 D196691:D196692 D262227:D262228 D327763:D327764 D393299:D393300 D458835:D458836 D524371:D524372 D589907:D589908 D655443:D655444 D720979:D720980 D786515:D786516 D852051:D852052 D917587:D917588 D983123:D983124 D15 D65551 D131087 D196623 D262159 D327695 D393231 D458767 D524303 D589839 D655375 D720911 D786447 D851983 D917519 D983055 D79:D81 D65615:D65617 D131151:D131153 D196687:D196689 D262223:D262225 D327759:D327761 D393295:D393297 D458831:D458833 D524367:D524369 D589903:D589905 D655439:D655441 D720975:D720977 D786511:D786513 D852047:D852049 D917583:D917585 D983119:D983121 D88:D89 D65624:D65625 D131160:D131161 D196696:D196697 D262232:D262233 D327768:D327769 D393304:D393305 D458840:D458841 D524376:D524377 D589912:D589913 D655448:D655449 D720984:D720985 D786520:D786521 D852056:D852057 D917592:D917593 D983128:D983129 D91 D65627 D131163 D196699 D262235 D327771 D393307 D458843 D524379 D589915 D655451 D720987 D786523 D852059 D917595 D983131 D93 D65629 D131165 D196701 D262237 D327773 D393309 D458845 D524381 D589917 D655453 D720989 D786525 D852061 D917597 D983133 D95 D65631 D131167 D196703 D262239 D327775 D393311 D458847 D524383 D589919 D655455 D720991 D786527 D852063 D917599 D983135 D97 D65633 D131169 D196705 D262241 D327777 D393313 D458849 D524385 D589921 D655457 D720993 D786529 D852065 D917601 D983137 D99 D65635 D131171 D196707 D262243 D327779 D393315 D458851 D524387 D589923 D655459 D720995 D786531 D852067 D917603 D983139 D104 D65640 D131176 D196712 D262248 D327784 D393320 D458856 D524392 D589928 D655464 D721000 D786536 D852072 D917608 D983144 G21:G23 G65557:G65559 G131093:G131095 G196629:G196631 G262165:G262167 G327701:G327703 G393237:G393239 G458773:G458775 G524309:G524311 G589845:G589847 G655381:G655383 G720917:G720919 G786453:G786455 G851989:G851991 G917525:G917527 G983061:G983063 G83:G84 G65619:G65620 G131155:G131156 G196691:G196692 G262227:G262228 G327763:G327764 G393299:G393300 G458835:G458836 G524371:G524372 G589907:G589908 G655443:G655444 G720979:G720980 G786515:G786516 G852051:G852052 G917587:G917588 G983123:G983124 G79:G81 G65615:G65617 G131151:G131153 G196687:G196689 G262223:G262225 G327759:G327761 G393295:G393297 G458831:G458833 G524367:G524369 G589903:G589905 G655439:G655441 G720975:G720977 G786511:G786513 G852047:G852049 G917583:G917585 G983119:G983121 G56:G77 G65592:G65613 G131128:G131149 G196664:G196685 G262200:G262221 G327736:G327757 G393272:G393293 G458808:G458829 G524344:G524365 G589880:G589901 G655416:G655437 G720952:G720973 G786488:G786509 G852024:G852045 G917560:G917581 G983096:G983117 G27:G54 G65563:G65590 G131099:G131126 G196635:G196662 G262171:G262198 G327707:G327734 G393243:G393270 G458779:G458806 G524315:G524342 G589851:G589878 G655387:G655414 G720923:G720950 G786459:G786486 G851995:G852022 G917531:G917558 G983067:G983094 G25 G65561 G131097 G196633 G262169 G327705 G393241 G458777 G524313 G589849 G655385 G720921 G786457 G851993 G917529 G983065 G8:G19 G65544:G65555 G131080:G131091 G196616:G196627 G262152:G262163 G327688:G327699 G393224:G393235 G458760:G458771 G524296:G524307 G589832:G589843 G655368:G655379 G720904:G720915 G786440:G786451 G851976:G851987 G917512:G917523 G983048:G983059 G130:G131 G65666:G65667 G131202:G131203 G196738:G196739 G262274:G262275 G327810:G327811 G393346:G393347 G458882:G458883 G524418:G524419 G589954:G589955 G655490:G655491 G721026:G721027 G786562:G786563 G852098:G852099 G917634:G917635 G983170:G983171 G113:G128 G65649:G65664 G131185:G131200 G196721:G196736 G262257:G262272 G327793:G327808 G393329:G393344 G458865:G458880 G524401:G524416 G589937:G589952 G655473:G655488 G721009:G721024 G786545:G786560 G852081:G852096 G917617:G917632 G983153:G983168 G86:G110 G65622:G65646 G131158:G131182 G196694:G196718 G262230:G262254 G327766:G327790 G393302:G393326 G458838:G458862 G524374:G524398 G589910:G589934 G655446:G655470 G720982:G721006 G786518:G786542 G852054:G852078 G917590:G917614 G983126:G983150">
      <formula1>OR(D8=0, D8&gt;50)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57031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[35]Presentacion!C3</f>
        <v>CAMS - IAMPP</v>
      </c>
      <c r="G1" s="56"/>
    </row>
    <row r="2" spans="1:7" s="3" customFormat="1" ht="15" customHeight="1">
      <c r="A2" s="1"/>
      <c r="B2" s="2"/>
      <c r="C2" s="294" t="s">
        <v>2</v>
      </c>
      <c r="D2" s="294"/>
      <c r="E2" s="294"/>
      <c r="F2" s="55" t="str">
        <f>[35]Presentacion!C4</f>
        <v>Soriano</v>
      </c>
      <c r="G2" s="56"/>
    </row>
    <row r="3" spans="1:7" s="3" customFormat="1" ht="15" customHeight="1">
      <c r="A3" s="1"/>
      <c r="B3" s="2"/>
      <c r="C3" s="294" t="s">
        <v>3</v>
      </c>
      <c r="D3" s="294"/>
      <c r="E3" s="294"/>
      <c r="F3" s="57">
        <f>[35]Presentacion!C7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1231583</v>
      </c>
      <c r="E8" s="74" t="s">
        <v>13</v>
      </c>
      <c r="F8" s="73" t="s">
        <v>14</v>
      </c>
      <c r="G8" s="75">
        <v>54515444.020000003</v>
      </c>
    </row>
    <row r="9" spans="1:7">
      <c r="B9" s="8" t="s">
        <v>15</v>
      </c>
      <c r="C9" s="73" t="s">
        <v>16</v>
      </c>
      <c r="D9" s="58">
        <v>32592</v>
      </c>
      <c r="E9" s="74" t="s">
        <v>17</v>
      </c>
      <c r="F9" s="73" t="s">
        <v>18</v>
      </c>
      <c r="G9" s="75">
        <v>17653159</v>
      </c>
    </row>
    <row r="10" spans="1:7">
      <c r="B10" s="8" t="s">
        <v>19</v>
      </c>
      <c r="C10" s="73" t="s">
        <v>20</v>
      </c>
      <c r="D10" s="76">
        <v>176246438.23999998</v>
      </c>
      <c r="E10" s="74" t="s">
        <v>21</v>
      </c>
      <c r="F10" s="73" t="s">
        <v>22</v>
      </c>
      <c r="G10" s="58">
        <v>0</v>
      </c>
    </row>
    <row r="11" spans="1:7" ht="16.5" thickBot="1">
      <c r="B11" s="8" t="s">
        <v>23</v>
      </c>
      <c r="C11" s="77" t="s">
        <v>24</v>
      </c>
      <c r="D11" s="78">
        <f>SUM(D8:D10)</f>
        <v>177510613.23999998</v>
      </c>
      <c r="E11" s="74" t="s">
        <v>25</v>
      </c>
      <c r="F11" s="73" t="s">
        <v>26</v>
      </c>
      <c r="G11" s="75">
        <v>486988</v>
      </c>
    </row>
    <row r="12" spans="1:7">
      <c r="C12" s="69" t="s">
        <v>27</v>
      </c>
      <c r="D12" s="70"/>
      <c r="E12" s="74" t="s">
        <v>28</v>
      </c>
      <c r="F12" s="73" t="s">
        <v>29</v>
      </c>
      <c r="G12" s="58">
        <v>71750</v>
      </c>
    </row>
    <row r="13" spans="1:7">
      <c r="B13" s="8" t="s">
        <v>30</v>
      </c>
      <c r="C13" s="73" t="s">
        <v>31</v>
      </c>
      <c r="D13" s="79">
        <v>0</v>
      </c>
      <c r="E13" s="74" t="s">
        <v>32</v>
      </c>
      <c r="F13" s="73" t="s">
        <v>33</v>
      </c>
      <c r="G13" s="75">
        <v>127212</v>
      </c>
    </row>
    <row r="14" spans="1:7">
      <c r="B14" s="8" t="s">
        <v>34</v>
      </c>
      <c r="C14" s="80" t="s">
        <v>35</v>
      </c>
      <c r="D14" s="58">
        <v>0</v>
      </c>
      <c r="E14" s="74" t="s">
        <v>36</v>
      </c>
      <c r="F14" s="73" t="s">
        <v>37</v>
      </c>
      <c r="G14" s="58">
        <v>1436644</v>
      </c>
    </row>
    <row r="15" spans="1:7">
      <c r="B15" s="8" t="s">
        <v>38</v>
      </c>
      <c r="C15" s="73" t="s">
        <v>39</v>
      </c>
      <c r="D15" s="58">
        <v>0</v>
      </c>
      <c r="E15" s="74" t="s">
        <v>40</v>
      </c>
      <c r="F15" s="73" t="s">
        <v>41</v>
      </c>
      <c r="G15" s="58">
        <v>1691809</v>
      </c>
    </row>
    <row r="16" spans="1:7">
      <c r="B16" s="8" t="s">
        <v>42</v>
      </c>
      <c r="C16" s="80" t="s">
        <v>43</v>
      </c>
      <c r="D16" s="58">
        <v>0</v>
      </c>
      <c r="E16" s="74" t="s">
        <v>44</v>
      </c>
      <c r="F16" s="73" t="s">
        <v>45</v>
      </c>
      <c r="G16" s="58">
        <v>8226338</v>
      </c>
    </row>
    <row r="17" spans="2:7">
      <c r="B17" s="8" t="s">
        <v>46</v>
      </c>
      <c r="C17" s="80" t="s">
        <v>47</v>
      </c>
      <c r="D17" s="58">
        <v>0</v>
      </c>
      <c r="E17" s="74" t="s">
        <v>48</v>
      </c>
      <c r="F17" s="73" t="s">
        <v>49</v>
      </c>
      <c r="G17" s="58">
        <v>15670401</v>
      </c>
    </row>
    <row r="18" spans="2:7" ht="16.5" thickBot="1">
      <c r="B18" s="8" t="s">
        <v>50</v>
      </c>
      <c r="C18" s="77" t="s">
        <v>51</v>
      </c>
      <c r="D18" s="78">
        <f>SUM(D13:D17)</f>
        <v>0</v>
      </c>
      <c r="E18" s="74" t="s">
        <v>52</v>
      </c>
      <c r="F18" s="73" t="s">
        <v>53</v>
      </c>
      <c r="G18" s="58">
        <v>0</v>
      </c>
    </row>
    <row r="19" spans="2:7">
      <c r="C19" s="69" t="s">
        <v>54</v>
      </c>
      <c r="D19" s="70"/>
      <c r="E19" s="68" t="s">
        <v>55</v>
      </c>
      <c r="F19" s="73" t="s">
        <v>56</v>
      </c>
      <c r="G19" s="58">
        <v>6936262</v>
      </c>
    </row>
    <row r="20" spans="2:7">
      <c r="B20" s="8" t="s">
        <v>57</v>
      </c>
      <c r="C20" s="73" t="s">
        <v>58</v>
      </c>
      <c r="D20" s="58">
        <v>6461783</v>
      </c>
      <c r="E20" s="74" t="s">
        <v>59</v>
      </c>
      <c r="F20" s="73" t="s">
        <v>60</v>
      </c>
      <c r="G20" s="58">
        <v>0</v>
      </c>
    </row>
    <row r="21" spans="2:7" ht="16.5" thickBot="1">
      <c r="B21" s="8" t="s">
        <v>61</v>
      </c>
      <c r="C21" s="73" t="s">
        <v>62</v>
      </c>
      <c r="D21" s="75">
        <v>8139693</v>
      </c>
      <c r="E21" s="74" t="s">
        <v>63</v>
      </c>
      <c r="F21" s="77" t="s">
        <v>64</v>
      </c>
      <c r="G21" s="81">
        <f>SUM(G8:G20)</f>
        <v>106816007.02000001</v>
      </c>
    </row>
    <row r="22" spans="2:7">
      <c r="B22" s="8" t="s">
        <v>65</v>
      </c>
      <c r="C22" s="73" t="s">
        <v>66</v>
      </c>
      <c r="D22" s="58">
        <v>0</v>
      </c>
      <c r="E22" s="74"/>
      <c r="F22" s="71" t="s">
        <v>67</v>
      </c>
      <c r="G22" s="72"/>
    </row>
    <row r="23" spans="2:7">
      <c r="B23" s="8" t="s">
        <v>68</v>
      </c>
      <c r="C23" s="73" t="s">
        <v>69</v>
      </c>
      <c r="D23" s="58">
        <v>12833</v>
      </c>
      <c r="E23" s="74" t="s">
        <v>70</v>
      </c>
      <c r="F23" s="82" t="s">
        <v>71</v>
      </c>
      <c r="G23" s="75">
        <v>9625554</v>
      </c>
    </row>
    <row r="24" spans="2:7">
      <c r="B24" s="8" t="s">
        <v>72</v>
      </c>
      <c r="C24" s="73" t="s">
        <v>73</v>
      </c>
      <c r="D24" s="58">
        <v>0</v>
      </c>
      <c r="E24" s="74" t="s">
        <v>74</v>
      </c>
      <c r="F24" s="83" t="s">
        <v>60</v>
      </c>
      <c r="G24" s="58">
        <v>-1718032</v>
      </c>
    </row>
    <row r="25" spans="2:7">
      <c r="B25" s="8" t="s">
        <v>75</v>
      </c>
      <c r="C25" s="73" t="s">
        <v>76</v>
      </c>
      <c r="D25" s="58">
        <v>39765495</v>
      </c>
      <c r="E25" s="74" t="s">
        <v>77</v>
      </c>
      <c r="F25" s="82" t="s">
        <v>78</v>
      </c>
      <c r="G25" s="58">
        <v>3923157</v>
      </c>
    </row>
    <row r="26" spans="2:7">
      <c r="B26" s="8" t="s">
        <v>79</v>
      </c>
      <c r="C26" s="73" t="s">
        <v>80</v>
      </c>
      <c r="D26" s="75">
        <v>4874454</v>
      </c>
      <c r="E26" s="74" t="s">
        <v>81</v>
      </c>
      <c r="F26" s="83" t="s">
        <v>82</v>
      </c>
      <c r="G26" s="58">
        <v>-442199</v>
      </c>
    </row>
    <row r="27" spans="2:7">
      <c r="B27" s="8" t="s">
        <v>83</v>
      </c>
      <c r="C27" s="73" t="s">
        <v>84</v>
      </c>
      <c r="D27" s="75">
        <v>21523157</v>
      </c>
      <c r="E27" s="74" t="s">
        <v>85</v>
      </c>
      <c r="F27" s="82" t="s">
        <v>86</v>
      </c>
      <c r="G27" s="58">
        <v>13958995</v>
      </c>
    </row>
    <row r="28" spans="2:7">
      <c r="B28" s="8" t="s">
        <v>87</v>
      </c>
      <c r="C28" s="73" t="s">
        <v>88</v>
      </c>
      <c r="D28" s="75">
        <v>1745077</v>
      </c>
      <c r="E28" s="74" t="s">
        <v>89</v>
      </c>
      <c r="F28" s="82" t="s">
        <v>90</v>
      </c>
      <c r="G28" s="58">
        <v>0</v>
      </c>
    </row>
    <row r="29" spans="2:7" ht="16.5" thickBot="1">
      <c r="B29" s="8" t="s">
        <v>91</v>
      </c>
      <c r="C29" s="73" t="s">
        <v>92</v>
      </c>
      <c r="D29" s="58">
        <v>3557842</v>
      </c>
      <c r="E29" s="74" t="s">
        <v>93</v>
      </c>
      <c r="F29" s="77" t="s">
        <v>94</v>
      </c>
      <c r="G29" s="78">
        <f>SUM(G23:G28)</f>
        <v>25347475</v>
      </c>
    </row>
    <row r="30" spans="2:7">
      <c r="B30" s="8" t="s">
        <v>95</v>
      </c>
      <c r="C30" s="73" t="s">
        <v>96</v>
      </c>
      <c r="D30" s="58">
        <v>391241</v>
      </c>
      <c r="E30" s="74"/>
      <c r="F30" s="71" t="s">
        <v>97</v>
      </c>
      <c r="G30" s="72"/>
    </row>
    <row r="31" spans="2:7">
      <c r="B31" s="8" t="s">
        <v>98</v>
      </c>
      <c r="C31" s="80" t="s">
        <v>99</v>
      </c>
      <c r="D31" s="58">
        <v>-6405507</v>
      </c>
      <c r="E31" s="74" t="s">
        <v>100</v>
      </c>
      <c r="F31" s="82" t="s">
        <v>101</v>
      </c>
      <c r="G31" s="75">
        <v>52914252</v>
      </c>
    </row>
    <row r="32" spans="2:7" ht="16.5" thickBot="1">
      <c r="B32" s="8" t="s">
        <v>102</v>
      </c>
      <c r="C32" s="77" t="s">
        <v>103</v>
      </c>
      <c r="D32" s="84">
        <f>SUM(D20:D31)</f>
        <v>80066068</v>
      </c>
      <c r="E32" s="74" t="s">
        <v>104</v>
      </c>
      <c r="F32" s="82" t="s">
        <v>105</v>
      </c>
      <c r="G32" s="58">
        <v>177387069</v>
      </c>
    </row>
    <row r="33" spans="2:7">
      <c r="C33" s="69" t="s">
        <v>106</v>
      </c>
      <c r="D33" s="70"/>
      <c r="E33" s="74" t="s">
        <v>107</v>
      </c>
      <c r="F33" s="82" t="s">
        <v>108</v>
      </c>
      <c r="G33" s="75">
        <v>0</v>
      </c>
    </row>
    <row r="34" spans="2:7">
      <c r="B34" s="8" t="s">
        <v>109</v>
      </c>
      <c r="C34" s="73" t="s">
        <v>110</v>
      </c>
      <c r="D34" s="58">
        <v>0</v>
      </c>
      <c r="E34" s="74" t="s">
        <v>111</v>
      </c>
      <c r="F34" s="82" t="s">
        <v>112</v>
      </c>
      <c r="G34" s="58">
        <f>52192+7</f>
        <v>52199</v>
      </c>
    </row>
    <row r="35" spans="2:7">
      <c r="B35" s="8" t="s">
        <v>113</v>
      </c>
      <c r="C35" s="73" t="s">
        <v>114</v>
      </c>
      <c r="D35" s="58">
        <v>0</v>
      </c>
      <c r="E35" s="68" t="s">
        <v>115</v>
      </c>
      <c r="F35" s="82" t="s">
        <v>116</v>
      </c>
      <c r="G35" s="58">
        <v>21326149</v>
      </c>
    </row>
    <row r="36" spans="2:7">
      <c r="B36" s="8" t="s">
        <v>117</v>
      </c>
      <c r="C36" s="73" t="s">
        <v>118</v>
      </c>
      <c r="D36" s="58">
        <v>0</v>
      </c>
      <c r="E36" s="74" t="s">
        <v>119</v>
      </c>
      <c r="F36" s="82" t="s">
        <v>120</v>
      </c>
      <c r="G36" s="58">
        <v>108228</v>
      </c>
    </row>
    <row r="37" spans="2:7">
      <c r="B37" s="8" t="s">
        <v>121</v>
      </c>
      <c r="C37" s="73" t="s">
        <v>122</v>
      </c>
      <c r="D37" s="58">
        <v>119315</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11055691</v>
      </c>
    </row>
    <row r="42" spans="2:7">
      <c r="B42" s="8" t="s">
        <v>141</v>
      </c>
      <c r="C42" s="73" t="s">
        <v>142</v>
      </c>
      <c r="D42" s="58">
        <v>7700187</v>
      </c>
      <c r="E42" s="85" t="s">
        <v>143</v>
      </c>
      <c r="F42" s="82" t="s">
        <v>144</v>
      </c>
      <c r="G42" s="58">
        <v>0</v>
      </c>
    </row>
    <row r="43" spans="2:7">
      <c r="B43" s="8" t="s">
        <v>145</v>
      </c>
      <c r="C43" s="73" t="s">
        <v>146</v>
      </c>
      <c r="D43" s="58">
        <v>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9785898</v>
      </c>
    </row>
    <row r="46" spans="2:7">
      <c r="B46" s="8" t="s">
        <v>157</v>
      </c>
      <c r="C46" s="73" t="s">
        <v>158</v>
      </c>
      <c r="D46" s="75">
        <v>0</v>
      </c>
      <c r="E46" s="74" t="s">
        <v>159</v>
      </c>
      <c r="F46" s="82" t="s">
        <v>160</v>
      </c>
      <c r="G46" s="58">
        <v>776469</v>
      </c>
    </row>
    <row r="47" spans="2:7">
      <c r="B47" s="8" t="s">
        <v>161</v>
      </c>
      <c r="C47" s="73" t="s">
        <v>162</v>
      </c>
      <c r="D47" s="75">
        <v>0</v>
      </c>
      <c r="E47" s="74" t="s">
        <v>163</v>
      </c>
      <c r="F47" s="82" t="s">
        <v>164</v>
      </c>
      <c r="G47" s="58">
        <v>8561166</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0</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10531211</v>
      </c>
    </row>
    <row r="55" spans="2:7" ht="16.5" thickBot="1">
      <c r="B55" s="8" t="s">
        <v>191</v>
      </c>
      <c r="C55" s="77" t="s">
        <v>192</v>
      </c>
      <c r="D55" s="84">
        <f>SUM(D34:D54)</f>
        <v>7819502</v>
      </c>
      <c r="E55" s="74" t="s">
        <v>193</v>
      </c>
      <c r="F55" s="82" t="s">
        <v>194</v>
      </c>
      <c r="G55" s="58">
        <v>-2632803</v>
      </c>
    </row>
    <row r="56" spans="2:7" ht="16.5" thickBot="1">
      <c r="C56" s="69" t="s">
        <v>195</v>
      </c>
      <c r="D56" s="70"/>
      <c r="E56" s="74" t="s">
        <v>196</v>
      </c>
      <c r="F56" s="77" t="s">
        <v>197</v>
      </c>
      <c r="G56" s="84">
        <f>SUM(G31:G55)</f>
        <v>289865529</v>
      </c>
    </row>
    <row r="57" spans="2:7">
      <c r="B57" s="8" t="s">
        <v>198</v>
      </c>
      <c r="C57" s="73" t="s">
        <v>199</v>
      </c>
      <c r="D57" s="58">
        <v>26158988</v>
      </c>
      <c r="E57" s="74"/>
      <c r="F57" s="71" t="s">
        <v>200</v>
      </c>
      <c r="G57" s="72"/>
    </row>
    <row r="58" spans="2:7">
      <c r="B58" s="8" t="s">
        <v>201</v>
      </c>
      <c r="C58" s="73" t="s">
        <v>202</v>
      </c>
      <c r="D58" s="58">
        <v>5192133</v>
      </c>
      <c r="E58" s="74" t="s">
        <v>203</v>
      </c>
      <c r="F58" s="73" t="s">
        <v>204</v>
      </c>
      <c r="G58" s="58">
        <v>12465235</v>
      </c>
    </row>
    <row r="59" spans="2:7">
      <c r="B59" s="8" t="s">
        <v>205</v>
      </c>
      <c r="C59" s="73" t="s">
        <v>206</v>
      </c>
      <c r="D59" s="58">
        <v>14196762</v>
      </c>
      <c r="E59" s="74" t="s">
        <v>207</v>
      </c>
      <c r="F59" s="73" t="s">
        <v>208</v>
      </c>
      <c r="G59" s="58">
        <v>0</v>
      </c>
    </row>
    <row r="60" spans="2:7">
      <c r="B60" s="8" t="s">
        <v>209</v>
      </c>
      <c r="C60" s="73" t="s">
        <v>210</v>
      </c>
      <c r="D60" s="58">
        <v>736870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46284753</v>
      </c>
      <c r="E63" s="74" t="s">
        <v>223</v>
      </c>
      <c r="F63" s="86" t="s">
        <v>224</v>
      </c>
      <c r="G63" s="84">
        <f>SUM(G58:G62)</f>
        <v>12465235</v>
      </c>
    </row>
    <row r="64" spans="2:7" ht="16.5" thickBot="1">
      <c r="B64" s="8" t="s">
        <v>225</v>
      </c>
      <c r="C64" s="88" t="s">
        <v>226</v>
      </c>
      <c r="D64" s="89">
        <f>D11+D18+D32+D55+D63</f>
        <v>311680936.24000001</v>
      </c>
      <c r="E64" s="74" t="s">
        <v>227</v>
      </c>
      <c r="F64" s="88" t="s">
        <v>228</v>
      </c>
      <c r="G64" s="89">
        <f>+G21+G29+G56+G63</f>
        <v>434494246.01999998</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1328564</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1328564</v>
      </c>
    </row>
    <row r="80" spans="2:7">
      <c r="B80" s="2" t="s">
        <v>279</v>
      </c>
      <c r="C80" s="73" t="s">
        <v>280</v>
      </c>
      <c r="D80" s="75">
        <v>0</v>
      </c>
      <c r="E80" s="92"/>
      <c r="F80" s="71" t="s">
        <v>281</v>
      </c>
      <c r="G80" s="72"/>
    </row>
    <row r="81" spans="2:7">
      <c r="B81" s="2" t="s">
        <v>282</v>
      </c>
      <c r="C81" s="73" t="s">
        <v>283</v>
      </c>
      <c r="D81" s="58">
        <v>0</v>
      </c>
      <c r="E81" s="92" t="s">
        <v>284</v>
      </c>
      <c r="F81" s="82" t="s">
        <v>285</v>
      </c>
      <c r="G81" s="75">
        <v>36914163</v>
      </c>
    </row>
    <row r="82" spans="2:7">
      <c r="B82" s="2" t="s">
        <v>286</v>
      </c>
      <c r="C82" s="80" t="s">
        <v>43</v>
      </c>
      <c r="D82" s="58">
        <v>0</v>
      </c>
      <c r="E82" s="92" t="s">
        <v>287</v>
      </c>
      <c r="F82" s="82" t="s">
        <v>274</v>
      </c>
      <c r="G82" s="58">
        <v>-3490524</v>
      </c>
    </row>
    <row r="83" spans="2:7">
      <c r="B83" s="2" t="s">
        <v>288</v>
      </c>
      <c r="C83" s="73" t="s">
        <v>289</v>
      </c>
      <c r="D83" s="75">
        <v>143495136</v>
      </c>
      <c r="E83" s="92" t="s">
        <v>290</v>
      </c>
      <c r="F83" s="82" t="s">
        <v>291</v>
      </c>
      <c r="G83" s="58">
        <v>3067376</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143495136</v>
      </c>
      <c r="E86" s="92" t="s">
        <v>302</v>
      </c>
      <c r="F86" s="77" t="s">
        <v>303</v>
      </c>
      <c r="G86" s="84">
        <f>SUM(G81:G85)</f>
        <v>36491015</v>
      </c>
    </row>
    <row r="87" spans="2:7">
      <c r="B87" s="2"/>
      <c r="C87" s="69" t="s">
        <v>304</v>
      </c>
      <c r="D87" s="70"/>
      <c r="E87" s="92"/>
      <c r="F87" s="71" t="s">
        <v>305</v>
      </c>
      <c r="G87" s="72"/>
    </row>
    <row r="88" spans="2:7">
      <c r="B88" s="2" t="s">
        <v>306</v>
      </c>
      <c r="C88" s="73" t="s">
        <v>307</v>
      </c>
      <c r="D88" s="94">
        <v>72989870</v>
      </c>
      <c r="E88" s="92" t="s">
        <v>308</v>
      </c>
      <c r="F88" s="82" t="s">
        <v>309</v>
      </c>
      <c r="G88" s="93">
        <v>0</v>
      </c>
    </row>
    <row r="89" spans="2:7">
      <c r="B89" s="2" t="s">
        <v>310</v>
      </c>
      <c r="C89" s="73" t="s">
        <v>311</v>
      </c>
      <c r="D89" s="94">
        <v>661716727</v>
      </c>
      <c r="E89" s="92" t="s">
        <v>312</v>
      </c>
      <c r="F89" s="82" t="s">
        <v>313</v>
      </c>
      <c r="G89" s="58">
        <v>0</v>
      </c>
    </row>
    <row r="90" spans="2:7">
      <c r="B90" s="2" t="s">
        <v>314</v>
      </c>
      <c r="C90" s="80" t="s">
        <v>315</v>
      </c>
      <c r="D90" s="94">
        <v>-61164075</v>
      </c>
      <c r="E90" s="92" t="s">
        <v>316</v>
      </c>
      <c r="F90" s="82" t="s">
        <v>317</v>
      </c>
      <c r="G90" s="58">
        <v>10975985</v>
      </c>
    </row>
    <row r="91" spans="2:7">
      <c r="B91" s="2" t="s">
        <v>318</v>
      </c>
      <c r="C91" s="73" t="s">
        <v>319</v>
      </c>
      <c r="D91" s="94">
        <v>346558565</v>
      </c>
      <c r="E91" s="92" t="s">
        <v>320</v>
      </c>
      <c r="F91" s="82" t="s">
        <v>321</v>
      </c>
      <c r="G91" s="93">
        <v>0</v>
      </c>
    </row>
    <row r="92" spans="2:7">
      <c r="B92" s="2" t="s">
        <v>322</v>
      </c>
      <c r="C92" s="80" t="s">
        <v>323</v>
      </c>
      <c r="D92" s="94">
        <v>-274445369</v>
      </c>
      <c r="E92" s="92" t="s">
        <v>324</v>
      </c>
      <c r="F92" s="82" t="s">
        <v>325</v>
      </c>
      <c r="G92" s="75">
        <v>0</v>
      </c>
    </row>
    <row r="93" spans="2:7">
      <c r="B93" s="2" t="s">
        <v>326</v>
      </c>
      <c r="C93" s="73" t="s">
        <v>327</v>
      </c>
      <c r="D93" s="94">
        <v>28541683</v>
      </c>
      <c r="E93" s="92" t="s">
        <v>328</v>
      </c>
      <c r="F93" s="82" t="s">
        <v>329</v>
      </c>
      <c r="G93" s="75">
        <v>0</v>
      </c>
    </row>
    <row r="94" spans="2:7">
      <c r="B94" s="2" t="s">
        <v>330</v>
      </c>
      <c r="C94" s="80" t="s">
        <v>331</v>
      </c>
      <c r="D94" s="94">
        <v>-26379465</v>
      </c>
      <c r="E94" s="92" t="s">
        <v>332</v>
      </c>
      <c r="F94" s="82" t="s">
        <v>333</v>
      </c>
      <c r="G94" s="93">
        <v>0</v>
      </c>
    </row>
    <row r="95" spans="2:7">
      <c r="B95" s="2" t="s">
        <v>334</v>
      </c>
      <c r="C95" s="73" t="s">
        <v>335</v>
      </c>
      <c r="D95" s="94">
        <v>43161030</v>
      </c>
      <c r="E95" s="92" t="s">
        <v>336</v>
      </c>
      <c r="F95" s="82" t="s">
        <v>337</v>
      </c>
      <c r="G95" s="93">
        <v>0</v>
      </c>
    </row>
    <row r="96" spans="2:7" ht="16.5" thickBot="1">
      <c r="B96" s="2" t="s">
        <v>338</v>
      </c>
      <c r="C96" s="80" t="s">
        <v>339</v>
      </c>
      <c r="D96" s="94">
        <v>-37433338</v>
      </c>
      <c r="E96" s="92" t="s">
        <v>340</v>
      </c>
      <c r="F96" s="86" t="s">
        <v>341</v>
      </c>
      <c r="G96" s="84">
        <f>SUM(G88:G95)</f>
        <v>10975985</v>
      </c>
    </row>
    <row r="97" spans="2:7">
      <c r="B97" s="2" t="s">
        <v>342</v>
      </c>
      <c r="C97" s="73" t="s">
        <v>343</v>
      </c>
      <c r="D97" s="94">
        <v>155662684</v>
      </c>
      <c r="E97" s="92"/>
      <c r="F97" s="71" t="s">
        <v>344</v>
      </c>
      <c r="G97" s="72"/>
    </row>
    <row r="98" spans="2:7">
      <c r="B98" s="2" t="s">
        <v>345</v>
      </c>
      <c r="C98" s="80" t="s">
        <v>346</v>
      </c>
      <c r="D98" s="94">
        <v>-147604463</v>
      </c>
      <c r="E98" s="92" t="s">
        <v>347</v>
      </c>
      <c r="F98" s="82" t="s">
        <v>348</v>
      </c>
      <c r="G98" s="93">
        <v>16794043</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761603849</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16794043</v>
      </c>
    </row>
    <row r="105" spans="2:7" ht="16.5" thickBot="1">
      <c r="B105" s="2" t="s">
        <v>371</v>
      </c>
      <c r="C105" s="80" t="s">
        <v>372</v>
      </c>
      <c r="D105" s="75">
        <v>0</v>
      </c>
      <c r="E105" s="92" t="s">
        <v>373</v>
      </c>
      <c r="F105" s="88" t="s">
        <v>374</v>
      </c>
      <c r="G105" s="89">
        <f>G79+G86+G96+G104</f>
        <v>65589607</v>
      </c>
    </row>
    <row r="106" spans="2:7" ht="16.5" thickBot="1">
      <c r="B106" s="2" t="s">
        <v>375</v>
      </c>
      <c r="C106" s="73" t="s">
        <v>376</v>
      </c>
      <c r="D106" s="75">
        <v>4794413</v>
      </c>
      <c r="E106" s="92"/>
      <c r="F106" s="91"/>
      <c r="G106" s="91"/>
    </row>
    <row r="107" spans="2:7" ht="16.5" thickBot="1">
      <c r="B107" s="2" t="s">
        <v>377</v>
      </c>
      <c r="C107" s="80" t="s">
        <v>378</v>
      </c>
      <c r="D107" s="75">
        <v>-4019102</v>
      </c>
      <c r="E107" s="92" t="s">
        <v>379</v>
      </c>
      <c r="F107" s="96" t="s">
        <v>380</v>
      </c>
      <c r="G107" s="97">
        <f>+G64+G105</f>
        <v>500083853.01999998</v>
      </c>
    </row>
    <row r="108" spans="2:7" ht="16.5" thickBot="1">
      <c r="B108" s="2" t="s">
        <v>381</v>
      </c>
      <c r="C108" s="86" t="s">
        <v>382</v>
      </c>
      <c r="D108" s="87">
        <f>SUM(D104:D107)</f>
        <v>775311</v>
      </c>
      <c r="E108" s="92"/>
      <c r="F108" s="91"/>
      <c r="G108" s="91"/>
    </row>
    <row r="109" spans="2:7" ht="16.5" thickBot="1">
      <c r="B109" s="2" t="s">
        <v>383</v>
      </c>
      <c r="C109" s="88" t="s">
        <v>384</v>
      </c>
      <c r="D109" s="89">
        <f>+D72+D77+D86+D102+D108</f>
        <v>905874296</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1217555232.24</v>
      </c>
      <c r="E111" s="92" t="s">
        <v>389</v>
      </c>
      <c r="F111" s="82" t="s">
        <v>390</v>
      </c>
      <c r="G111" s="101">
        <v>44229147</v>
      </c>
    </row>
    <row r="112" spans="2:7">
      <c r="B112" s="2"/>
      <c r="C112" s="91"/>
      <c r="D112" s="91"/>
      <c r="E112" s="92" t="s">
        <v>391</v>
      </c>
      <c r="F112" s="82" t="s">
        <v>392</v>
      </c>
      <c r="G112" s="101">
        <v>0</v>
      </c>
    </row>
    <row r="113" spans="2:7" ht="16.5" thickBot="1">
      <c r="C113" s="102"/>
      <c r="D113" s="103"/>
      <c r="E113" s="92" t="s">
        <v>393</v>
      </c>
      <c r="F113" s="104" t="s">
        <v>394</v>
      </c>
      <c r="G113" s="105">
        <f>SUM(G111:G112)</f>
        <v>44229147</v>
      </c>
    </row>
    <row r="114" spans="2:7">
      <c r="B114" s="2"/>
      <c r="C114" s="90"/>
      <c r="D114" s="106"/>
      <c r="E114" s="92"/>
      <c r="F114" s="99" t="s">
        <v>395</v>
      </c>
      <c r="G114" s="107"/>
    </row>
    <row r="115" spans="2:7">
      <c r="B115" s="2" t="s">
        <v>396</v>
      </c>
      <c r="C115" s="108" t="s">
        <v>397</v>
      </c>
      <c r="D115" s="109">
        <v>0</v>
      </c>
      <c r="E115" s="110" t="s">
        <v>398</v>
      </c>
      <c r="F115" s="82" t="s">
        <v>399</v>
      </c>
      <c r="G115" s="58">
        <f>185768704+2000</f>
        <v>185770704</v>
      </c>
    </row>
    <row r="116" spans="2:7">
      <c r="B116" s="2"/>
      <c r="C116" s="90"/>
      <c r="D116" s="106"/>
      <c r="E116" s="110" t="s">
        <v>400</v>
      </c>
      <c r="F116" s="82" t="s">
        <v>401</v>
      </c>
      <c r="G116" s="58">
        <v>0</v>
      </c>
    </row>
    <row r="117" spans="2:7">
      <c r="B117" s="2" t="s">
        <v>402</v>
      </c>
      <c r="C117" s="108" t="s">
        <v>403</v>
      </c>
      <c r="D117" s="109">
        <v>0</v>
      </c>
      <c r="E117" s="110" t="s">
        <v>404</v>
      </c>
      <c r="F117" s="82" t="s">
        <v>405</v>
      </c>
      <c r="G117" s="58">
        <v>107854843</v>
      </c>
    </row>
    <row r="118" spans="2:7">
      <c r="B118" s="2"/>
      <c r="C118" s="90"/>
      <c r="D118" s="91"/>
      <c r="E118" s="68" t="s">
        <v>406</v>
      </c>
      <c r="F118" s="82" t="s">
        <v>407</v>
      </c>
      <c r="G118" s="58">
        <v>0</v>
      </c>
    </row>
    <row r="119" spans="2:7" ht="16.5" thickBot="1">
      <c r="B119" s="2"/>
      <c r="C119" s="102"/>
      <c r="D119" s="103"/>
      <c r="E119" s="68" t="s">
        <v>408</v>
      </c>
      <c r="F119" s="82" t="s">
        <v>409</v>
      </c>
      <c r="G119" s="111">
        <v>331901756</v>
      </c>
    </row>
    <row r="120" spans="2:7" ht="16.5" thickBot="1">
      <c r="C120" s="290" t="str">
        <f>IF(D114-D116=0,"Cuentas de Orden Coiniciden","Cuentas de Orden No Coinciden")</f>
        <v>Cuentas de Orden Coiniciden</v>
      </c>
      <c r="D120" s="291"/>
      <c r="E120" s="110" t="s">
        <v>410</v>
      </c>
      <c r="F120" s="104" t="s">
        <v>411</v>
      </c>
      <c r="G120" s="105">
        <f>+IF([35]E.C.P!E70-SUM(G115:G119)=0,[35]E.C.P!E70,"Error")</f>
        <v>625527303</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21580166</v>
      </c>
    </row>
    <row r="124" spans="2:7" ht="12.75" customHeight="1">
      <c r="C124" s="114"/>
      <c r="D124" s="115"/>
      <c r="E124" s="110" t="s">
        <v>417</v>
      </c>
      <c r="F124" s="82" t="s">
        <v>418</v>
      </c>
      <c r="G124" s="101">
        <v>51754912</v>
      </c>
    </row>
    <row r="125" spans="2:7" ht="12.75" customHeight="1">
      <c r="C125" s="90"/>
      <c r="D125" s="114"/>
      <c r="E125" s="110" t="s">
        <v>419</v>
      </c>
      <c r="F125" s="82" t="s">
        <v>420</v>
      </c>
      <c r="G125" s="101"/>
    </row>
    <row r="126" spans="2:7" ht="12.75" customHeight="1">
      <c r="C126" s="102"/>
      <c r="D126" s="103"/>
      <c r="E126" s="110" t="s">
        <v>421</v>
      </c>
      <c r="F126" s="82" t="s">
        <v>422</v>
      </c>
      <c r="G126" s="101">
        <v>23024557</v>
      </c>
    </row>
    <row r="127" spans="2:7" ht="15" customHeight="1" thickBot="1">
      <c r="C127" s="102"/>
      <c r="D127" s="103"/>
      <c r="E127" s="110" t="s">
        <v>423</v>
      </c>
      <c r="F127" s="116" t="s">
        <v>424</v>
      </c>
      <c r="G127" s="105">
        <f>+[35]E.C.P!F70</f>
        <v>96359635</v>
      </c>
    </row>
    <row r="128" spans="2:7" ht="16.5" customHeight="1">
      <c r="C128" s="102"/>
      <c r="D128" s="103"/>
      <c r="E128" s="110"/>
      <c r="F128" s="117" t="s">
        <v>425</v>
      </c>
      <c r="G128" s="107"/>
    </row>
    <row r="129" spans="3:7" ht="12.75" customHeight="1">
      <c r="C129" s="289"/>
      <c r="D129" s="289"/>
      <c r="E129" s="110" t="s">
        <v>426</v>
      </c>
      <c r="F129" s="82" t="s">
        <v>427</v>
      </c>
      <c r="G129" s="58">
        <v>-84929688.093274117</v>
      </c>
    </row>
    <row r="130" spans="3:7" ht="12.75" customHeight="1">
      <c r="C130" s="289"/>
      <c r="D130" s="289"/>
      <c r="E130" s="110" t="s">
        <v>428</v>
      </c>
      <c r="F130" s="82" t="s">
        <v>429</v>
      </c>
      <c r="G130" s="94">
        <v>36284981.920000076</v>
      </c>
    </row>
    <row r="131" spans="3:7" ht="17.25" customHeight="1" thickBot="1">
      <c r="C131" s="102"/>
      <c r="D131" s="103"/>
      <c r="E131" s="110" t="s">
        <v>430</v>
      </c>
      <c r="F131" s="116" t="s">
        <v>431</v>
      </c>
      <c r="G131" s="105">
        <f>SUM(G129:G130)</f>
        <v>-48644706.17327404</v>
      </c>
    </row>
    <row r="132" spans="3:7" ht="15" customHeight="1" thickBot="1">
      <c r="C132" s="102"/>
      <c r="D132" s="103"/>
      <c r="E132" s="110" t="s">
        <v>432</v>
      </c>
      <c r="F132" s="88" t="s">
        <v>433</v>
      </c>
      <c r="G132" s="118">
        <f>+G113+G120+G127+G131</f>
        <v>717471378.82672596</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1217555231.8467259</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29" priority="3" stopIfTrue="1" operator="between">
      <formula>-0.1</formula>
      <formula>-50</formula>
    </cfRule>
    <cfRule type="cellIs" dxfId="28" priority="4" stopIfTrue="1" operator="between">
      <formula>0.1</formula>
      <formula>50</formula>
    </cfRule>
  </conditionalFormatting>
  <conditionalFormatting sqref="G24:G28">
    <cfRule type="cellIs" dxfId="27" priority="1" stopIfTrue="1" operator="between">
      <formula>-0.1</formula>
      <formula>-50</formula>
    </cfRule>
    <cfRule type="cellIs" dxfId="26"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G115 G34" unlockedFormula="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57031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[36]Presentacion!C3</f>
        <v>COMTA - IAMPP</v>
      </c>
      <c r="G1" s="56"/>
    </row>
    <row r="2" spans="1:7" s="3" customFormat="1" ht="15" customHeight="1">
      <c r="A2" s="1"/>
      <c r="B2" s="2"/>
      <c r="C2" s="294" t="s">
        <v>2</v>
      </c>
      <c r="D2" s="294"/>
      <c r="E2" s="294"/>
      <c r="F2" s="55" t="str">
        <f>[36]Presentacion!C4</f>
        <v>Tacuarembo</v>
      </c>
      <c r="G2" s="56"/>
    </row>
    <row r="3" spans="1:7" s="3" customFormat="1" ht="15" customHeight="1">
      <c r="A3" s="1"/>
      <c r="B3" s="2"/>
      <c r="C3" s="294" t="s">
        <v>3</v>
      </c>
      <c r="D3" s="294"/>
      <c r="E3" s="294"/>
      <c r="F3" s="57">
        <f>[36]Presentacion!C7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f>60000+367697</f>
        <v>427697</v>
      </c>
      <c r="E8" s="74" t="s">
        <v>13</v>
      </c>
      <c r="F8" s="73" t="s">
        <v>14</v>
      </c>
      <c r="G8" s="75">
        <v>23550185.560000002</v>
      </c>
    </row>
    <row r="9" spans="1:7">
      <c r="B9" s="8" t="s">
        <v>15</v>
      </c>
      <c r="C9" s="73" t="s">
        <v>16</v>
      </c>
      <c r="D9" s="58">
        <v>0</v>
      </c>
      <c r="E9" s="74" t="s">
        <v>17</v>
      </c>
      <c r="F9" s="73" t="s">
        <v>18</v>
      </c>
      <c r="G9" s="75">
        <v>68239857.799999997</v>
      </c>
    </row>
    <row r="10" spans="1:7">
      <c r="B10" s="8" t="s">
        <v>19</v>
      </c>
      <c r="C10" s="73" t="s">
        <v>20</v>
      </c>
      <c r="D10" s="76">
        <v>87139557.979999989</v>
      </c>
      <c r="E10" s="74" t="s">
        <v>21</v>
      </c>
      <c r="F10" s="73" t="s">
        <v>22</v>
      </c>
      <c r="G10" s="58">
        <v>0</v>
      </c>
    </row>
    <row r="11" spans="1:7" ht="16.5" thickBot="1">
      <c r="B11" s="8" t="s">
        <v>23</v>
      </c>
      <c r="C11" s="77" t="s">
        <v>24</v>
      </c>
      <c r="D11" s="78">
        <f>SUM(D8:D10)</f>
        <v>87567254.979999989</v>
      </c>
      <c r="E11" s="74" t="s">
        <v>25</v>
      </c>
      <c r="F11" s="73" t="s">
        <v>26</v>
      </c>
      <c r="G11" s="75">
        <v>1149244.42</v>
      </c>
    </row>
    <row r="12" spans="1:7">
      <c r="C12" s="69" t="s">
        <v>27</v>
      </c>
      <c r="D12" s="70"/>
      <c r="E12" s="74" t="s">
        <v>28</v>
      </c>
      <c r="F12" s="73" t="s">
        <v>29</v>
      </c>
      <c r="G12" s="58">
        <v>65925</v>
      </c>
    </row>
    <row r="13" spans="1:7">
      <c r="B13" s="8" t="s">
        <v>30</v>
      </c>
      <c r="C13" s="73" t="s">
        <v>31</v>
      </c>
      <c r="D13" s="79">
        <v>0</v>
      </c>
      <c r="E13" s="74" t="s">
        <v>32</v>
      </c>
      <c r="F13" s="73" t="s">
        <v>33</v>
      </c>
      <c r="G13" s="75">
        <v>655561</v>
      </c>
    </row>
    <row r="14" spans="1:7">
      <c r="B14" s="8" t="s">
        <v>34</v>
      </c>
      <c r="C14" s="80" t="s">
        <v>35</v>
      </c>
      <c r="D14" s="58">
        <v>0</v>
      </c>
      <c r="E14" s="74" t="s">
        <v>36</v>
      </c>
      <c r="F14" s="73" t="s">
        <v>37</v>
      </c>
      <c r="G14" s="58">
        <f>628891+75493</f>
        <v>704384</v>
      </c>
    </row>
    <row r="15" spans="1:7">
      <c r="B15" s="8" t="s">
        <v>38</v>
      </c>
      <c r="C15" s="73" t="s">
        <v>39</v>
      </c>
      <c r="D15" s="58">
        <v>5066500</v>
      </c>
      <c r="E15" s="74" t="s">
        <v>40</v>
      </c>
      <c r="F15" s="73" t="s">
        <v>41</v>
      </c>
      <c r="G15" s="58">
        <v>145605</v>
      </c>
    </row>
    <row r="16" spans="1:7">
      <c r="B16" s="8" t="s">
        <v>42</v>
      </c>
      <c r="C16" s="80" t="s">
        <v>43</v>
      </c>
      <c r="D16" s="58">
        <v>0</v>
      </c>
      <c r="E16" s="74" t="s">
        <v>44</v>
      </c>
      <c r="F16" s="73" t="s">
        <v>45</v>
      </c>
      <c r="G16" s="58">
        <f>6625154+1992520</f>
        <v>8617674</v>
      </c>
    </row>
    <row r="17" spans="2:7" s="9" customFormat="1">
      <c r="B17" s="8" t="s">
        <v>46</v>
      </c>
      <c r="C17" s="80" t="s">
        <v>47</v>
      </c>
      <c r="D17" s="58">
        <v>0</v>
      </c>
      <c r="E17" s="74" t="s">
        <v>48</v>
      </c>
      <c r="F17" s="73" t="s">
        <v>49</v>
      </c>
      <c r="G17" s="58">
        <f>14316324+1167122+18707253+5921463+3726613</f>
        <v>43838775</v>
      </c>
    </row>
    <row r="18" spans="2:7" s="9" customFormat="1" ht="16.5" thickBot="1">
      <c r="B18" s="8" t="s">
        <v>50</v>
      </c>
      <c r="C18" s="77" t="s">
        <v>51</v>
      </c>
      <c r="D18" s="78">
        <f>SUM(D13:D17)</f>
        <v>5066500</v>
      </c>
      <c r="E18" s="74" t="s">
        <v>52</v>
      </c>
      <c r="F18" s="73" t="s">
        <v>53</v>
      </c>
      <c r="G18" s="58">
        <v>0</v>
      </c>
    </row>
    <row r="19" spans="2:7" s="9" customFormat="1">
      <c r="B19" s="8"/>
      <c r="C19" s="69" t="s">
        <v>54</v>
      </c>
      <c r="D19" s="70"/>
      <c r="E19" s="68" t="s">
        <v>55</v>
      </c>
      <c r="F19" s="73" t="s">
        <v>56</v>
      </c>
      <c r="G19" s="58">
        <v>19209885</v>
      </c>
    </row>
    <row r="20" spans="2:7" s="9" customFormat="1">
      <c r="B20" s="8" t="s">
        <v>57</v>
      </c>
      <c r="C20" s="73" t="s">
        <v>58</v>
      </c>
      <c r="D20" s="58">
        <v>2582494</v>
      </c>
      <c r="E20" s="74" t="s">
        <v>59</v>
      </c>
      <c r="F20" s="73" t="s">
        <v>60</v>
      </c>
      <c r="G20" s="58">
        <v>0</v>
      </c>
    </row>
    <row r="21" spans="2:7" s="9" customFormat="1" ht="16.5" thickBot="1">
      <c r="B21" s="8" t="s">
        <v>61</v>
      </c>
      <c r="C21" s="73" t="s">
        <v>62</v>
      </c>
      <c r="D21" s="75">
        <v>12271868.99</v>
      </c>
      <c r="E21" s="74" t="s">
        <v>63</v>
      </c>
      <c r="F21" s="77" t="s">
        <v>64</v>
      </c>
      <c r="G21" s="81">
        <f>SUM(G8:G20)</f>
        <v>166177096.78</v>
      </c>
    </row>
    <row r="22" spans="2:7" s="9" customFormat="1">
      <c r="B22" s="8" t="s">
        <v>65</v>
      </c>
      <c r="C22" s="73" t="s">
        <v>66</v>
      </c>
      <c r="D22" s="58">
        <v>0</v>
      </c>
      <c r="E22" s="74"/>
      <c r="F22" s="71" t="s">
        <v>67</v>
      </c>
      <c r="G22" s="72"/>
    </row>
    <row r="23" spans="2:7" s="9" customFormat="1">
      <c r="B23" s="8" t="s">
        <v>68</v>
      </c>
      <c r="C23" s="73" t="s">
        <v>69</v>
      </c>
      <c r="D23" s="58">
        <v>2083</v>
      </c>
      <c r="E23" s="74" t="s">
        <v>70</v>
      </c>
      <c r="F23" s="82" t="s">
        <v>71</v>
      </c>
      <c r="G23" s="75">
        <v>2670428</v>
      </c>
    </row>
    <row r="24" spans="2:7" s="9" customFormat="1">
      <c r="B24" s="8" t="s">
        <v>72</v>
      </c>
      <c r="C24" s="73" t="s">
        <v>73</v>
      </c>
      <c r="D24" s="58">
        <v>0</v>
      </c>
      <c r="E24" s="74" t="s">
        <v>74</v>
      </c>
      <c r="F24" s="83" t="s">
        <v>60</v>
      </c>
      <c r="G24" s="58">
        <v>-114671</v>
      </c>
    </row>
    <row r="25" spans="2:7" s="9" customFormat="1">
      <c r="B25" s="8" t="s">
        <v>75</v>
      </c>
      <c r="C25" s="73" t="s">
        <v>76</v>
      </c>
      <c r="D25" s="58">
        <v>33170380</v>
      </c>
      <c r="E25" s="74" t="s">
        <v>77</v>
      </c>
      <c r="F25" s="82" t="s">
        <v>78</v>
      </c>
      <c r="G25" s="58">
        <f>388352+7587086-1</f>
        <v>7975437</v>
      </c>
    </row>
    <row r="26" spans="2:7" s="9" customFormat="1">
      <c r="B26" s="8" t="s">
        <v>79</v>
      </c>
      <c r="C26" s="73" t="s">
        <v>80</v>
      </c>
      <c r="D26" s="75">
        <v>3132622.7800000003</v>
      </c>
      <c r="E26" s="74" t="s">
        <v>81</v>
      </c>
      <c r="F26" s="83" t="s">
        <v>82</v>
      </c>
      <c r="G26" s="58">
        <f>-18808-1600064</f>
        <v>-1618872</v>
      </c>
    </row>
    <row r="27" spans="2:7" s="9" customFormat="1">
      <c r="B27" s="8" t="s">
        <v>83</v>
      </c>
      <c r="C27" s="73" t="s">
        <v>84</v>
      </c>
      <c r="D27" s="75">
        <v>13800485</v>
      </c>
      <c r="E27" s="74" t="s">
        <v>85</v>
      </c>
      <c r="F27" s="82" t="s">
        <v>86</v>
      </c>
      <c r="G27" s="58">
        <v>0</v>
      </c>
    </row>
    <row r="28" spans="2:7" s="9" customFormat="1">
      <c r="B28" s="8" t="s">
        <v>87</v>
      </c>
      <c r="C28" s="73" t="s">
        <v>88</v>
      </c>
      <c r="D28" s="75">
        <v>71286</v>
      </c>
      <c r="E28" s="74" t="s">
        <v>89</v>
      </c>
      <c r="F28" s="82" t="s">
        <v>90</v>
      </c>
      <c r="G28" s="58">
        <v>0</v>
      </c>
    </row>
    <row r="29" spans="2:7" s="9" customFormat="1" ht="16.5" thickBot="1">
      <c r="B29" s="8" t="s">
        <v>91</v>
      </c>
      <c r="C29" s="73" t="s">
        <v>92</v>
      </c>
      <c r="D29" s="58">
        <v>1908240</v>
      </c>
      <c r="E29" s="74" t="s">
        <v>93</v>
      </c>
      <c r="F29" s="77" t="s">
        <v>94</v>
      </c>
      <c r="G29" s="78">
        <f>SUM(G23:G28)</f>
        <v>8912322</v>
      </c>
    </row>
    <row r="30" spans="2:7" s="9" customFormat="1">
      <c r="B30" s="8" t="s">
        <v>95</v>
      </c>
      <c r="C30" s="73" t="s">
        <v>96</v>
      </c>
      <c r="D30" s="58">
        <v>132307</v>
      </c>
      <c r="E30" s="74"/>
      <c r="F30" s="71" t="s">
        <v>97</v>
      </c>
      <c r="G30" s="72"/>
    </row>
    <row r="31" spans="2:7" s="9" customFormat="1">
      <c r="B31" s="8" t="s">
        <v>98</v>
      </c>
      <c r="C31" s="80" t="s">
        <v>99</v>
      </c>
      <c r="D31" s="58">
        <v>-2436244</v>
      </c>
      <c r="E31" s="74" t="s">
        <v>100</v>
      </c>
      <c r="F31" s="82" t="s">
        <v>101</v>
      </c>
      <c r="G31" s="75">
        <v>33318021.190000005</v>
      </c>
    </row>
    <row r="32" spans="2:7" s="9" customFormat="1" ht="16.5" thickBot="1">
      <c r="B32" s="8" t="s">
        <v>102</v>
      </c>
      <c r="C32" s="77" t="s">
        <v>103</v>
      </c>
      <c r="D32" s="84">
        <f>SUM(D20:D31)</f>
        <v>64635522.770000003</v>
      </c>
      <c r="E32" s="74" t="s">
        <v>104</v>
      </c>
      <c r="F32" s="82" t="s">
        <v>105</v>
      </c>
      <c r="G32" s="58">
        <v>172658214</v>
      </c>
    </row>
    <row r="33" spans="2:7" s="9" customFormat="1">
      <c r="B33" s="8"/>
      <c r="C33" s="69" t="s">
        <v>106</v>
      </c>
      <c r="D33" s="70"/>
      <c r="E33" s="74" t="s">
        <v>107</v>
      </c>
      <c r="F33" s="82" t="s">
        <v>108</v>
      </c>
      <c r="G33" s="75">
        <v>0</v>
      </c>
    </row>
    <row r="34" spans="2:7" s="9" customFormat="1">
      <c r="B34" s="8" t="s">
        <v>109</v>
      </c>
      <c r="C34" s="73" t="s">
        <v>110</v>
      </c>
      <c r="D34" s="58">
        <v>5466301</v>
      </c>
      <c r="E34" s="74" t="s">
        <v>111</v>
      </c>
      <c r="F34" s="82" t="s">
        <v>112</v>
      </c>
      <c r="G34" s="58">
        <v>1112711</v>
      </c>
    </row>
    <row r="35" spans="2:7" s="9" customFormat="1">
      <c r="B35" s="8" t="s">
        <v>113</v>
      </c>
      <c r="C35" s="73" t="s">
        <v>114</v>
      </c>
      <c r="D35" s="58">
        <v>163287</v>
      </c>
      <c r="E35" s="68" t="s">
        <v>115</v>
      </c>
      <c r="F35" s="82" t="s">
        <v>116</v>
      </c>
      <c r="G35" s="58">
        <f>14833274+1858251</f>
        <v>16691525</v>
      </c>
    </row>
    <row r="36" spans="2:7" s="9" customFormat="1">
      <c r="B36" s="8" t="s">
        <v>117</v>
      </c>
      <c r="C36" s="73" t="s">
        <v>118</v>
      </c>
      <c r="D36" s="58">
        <v>0</v>
      </c>
      <c r="E36" s="74" t="s">
        <v>119</v>
      </c>
      <c r="F36" s="82" t="s">
        <v>120</v>
      </c>
      <c r="G36" s="58">
        <v>0</v>
      </c>
    </row>
    <row r="37" spans="2:7" s="9" customFormat="1">
      <c r="B37" s="8" t="s">
        <v>121</v>
      </c>
      <c r="C37" s="73" t="s">
        <v>122</v>
      </c>
      <c r="D37" s="58">
        <v>1737722</v>
      </c>
      <c r="E37" s="85" t="s">
        <v>123</v>
      </c>
      <c r="F37" s="82" t="s">
        <v>124</v>
      </c>
      <c r="G37" s="58">
        <v>0</v>
      </c>
    </row>
    <row r="38" spans="2:7" s="9" customFormat="1">
      <c r="B38" s="8" t="s">
        <v>125</v>
      </c>
      <c r="C38" s="73" t="s">
        <v>126</v>
      </c>
      <c r="D38" s="58">
        <v>0</v>
      </c>
      <c r="E38" s="85" t="s">
        <v>127</v>
      </c>
      <c r="F38" s="82" t="s">
        <v>128</v>
      </c>
      <c r="G38" s="58">
        <v>0</v>
      </c>
    </row>
    <row r="39" spans="2:7" s="9" customFormat="1">
      <c r="B39" s="8" t="s">
        <v>129</v>
      </c>
      <c r="C39" s="73" t="s">
        <v>130</v>
      </c>
      <c r="D39" s="58">
        <v>0</v>
      </c>
      <c r="E39" s="68" t="s">
        <v>131</v>
      </c>
      <c r="F39" s="82" t="s">
        <v>132</v>
      </c>
      <c r="G39" s="58">
        <v>0</v>
      </c>
    </row>
    <row r="40" spans="2:7" s="9" customFormat="1">
      <c r="B40" s="8" t="s">
        <v>133</v>
      </c>
      <c r="C40" s="73" t="s">
        <v>134</v>
      </c>
      <c r="D40" s="58">
        <v>0</v>
      </c>
      <c r="E40" s="68" t="s">
        <v>135</v>
      </c>
      <c r="F40" s="82" t="s">
        <v>136</v>
      </c>
      <c r="G40" s="58">
        <v>0</v>
      </c>
    </row>
    <row r="41" spans="2:7" s="9" customFormat="1">
      <c r="B41" s="8" t="s">
        <v>137</v>
      </c>
      <c r="C41" s="73" t="s">
        <v>138</v>
      </c>
      <c r="D41" s="58">
        <v>3096</v>
      </c>
      <c r="E41" s="85" t="s">
        <v>139</v>
      </c>
      <c r="F41" s="82" t="s">
        <v>140</v>
      </c>
      <c r="G41" s="58">
        <f>621809+8357255</f>
        <v>8979064</v>
      </c>
    </row>
    <row r="42" spans="2:7" s="9" customFormat="1">
      <c r="B42" s="8" t="s">
        <v>141</v>
      </c>
      <c r="C42" s="73" t="s">
        <v>142</v>
      </c>
      <c r="D42" s="58">
        <v>0</v>
      </c>
      <c r="E42" s="85" t="s">
        <v>143</v>
      </c>
      <c r="F42" s="82" t="s">
        <v>144</v>
      </c>
      <c r="G42" s="58">
        <v>7204</v>
      </c>
    </row>
    <row r="43" spans="2:7" s="9" customFormat="1">
      <c r="B43" s="8" t="s">
        <v>145</v>
      </c>
      <c r="C43" s="73" t="s">
        <v>146</v>
      </c>
      <c r="D43" s="58">
        <v>0</v>
      </c>
      <c r="E43" s="74" t="s">
        <v>147</v>
      </c>
      <c r="F43" s="82" t="s">
        <v>148</v>
      </c>
      <c r="G43" s="58">
        <f>7178350+9835736+1991280+267960</f>
        <v>19273326</v>
      </c>
    </row>
    <row r="44" spans="2:7" s="9" customFormat="1">
      <c r="B44" s="8" t="s">
        <v>149</v>
      </c>
      <c r="C44" s="73" t="s">
        <v>150</v>
      </c>
      <c r="D44" s="58">
        <v>0</v>
      </c>
      <c r="E44" s="74" t="s">
        <v>151</v>
      </c>
      <c r="F44" s="82" t="s">
        <v>152</v>
      </c>
      <c r="G44" s="58">
        <v>1373203</v>
      </c>
    </row>
    <row r="45" spans="2:7" s="9" customFormat="1">
      <c r="B45" s="8" t="s">
        <v>153</v>
      </c>
      <c r="C45" s="73" t="s">
        <v>154</v>
      </c>
      <c r="D45" s="75">
        <v>0</v>
      </c>
      <c r="E45" s="74" t="s">
        <v>155</v>
      </c>
      <c r="F45" s="82" t="s">
        <v>156</v>
      </c>
      <c r="G45" s="58">
        <f>4949041+776208</f>
        <v>5725249</v>
      </c>
    </row>
    <row r="46" spans="2:7" s="9" customFormat="1">
      <c r="B46" s="8" t="s">
        <v>157</v>
      </c>
      <c r="C46" s="73" t="s">
        <v>158</v>
      </c>
      <c r="D46" s="75">
        <v>0</v>
      </c>
      <c r="E46" s="74" t="s">
        <v>159</v>
      </c>
      <c r="F46" s="82" t="s">
        <v>160</v>
      </c>
      <c r="G46" s="58">
        <f>727566+180424</f>
        <v>907990</v>
      </c>
    </row>
    <row r="47" spans="2:7" s="9" customFormat="1">
      <c r="B47" s="8" t="s">
        <v>161</v>
      </c>
      <c r="C47" s="73" t="s">
        <v>162</v>
      </c>
      <c r="D47" s="75">
        <v>157590</v>
      </c>
      <c r="E47" s="74" t="s">
        <v>163</v>
      </c>
      <c r="F47" s="82" t="s">
        <v>164</v>
      </c>
      <c r="G47" s="58">
        <f>4437590+3577351+845649</f>
        <v>8860590</v>
      </c>
    </row>
    <row r="48" spans="2:7" s="9" customFormat="1">
      <c r="B48" s="8" t="s">
        <v>165</v>
      </c>
      <c r="C48" s="73" t="s">
        <v>166</v>
      </c>
      <c r="D48" s="58">
        <f>2175289+2543775+242922+4650000</f>
        <v>9611986</v>
      </c>
      <c r="E48" s="74" t="s">
        <v>167</v>
      </c>
      <c r="F48" s="82" t="s">
        <v>168</v>
      </c>
      <c r="G48" s="58">
        <v>0</v>
      </c>
    </row>
    <row r="49" spans="2:7" s="9" customFormat="1">
      <c r="B49" s="8" t="s">
        <v>169</v>
      </c>
      <c r="C49" s="73" t="s">
        <v>170</v>
      </c>
      <c r="D49" s="58">
        <v>0</v>
      </c>
      <c r="E49" s="74" t="s">
        <v>171</v>
      </c>
      <c r="F49" s="82" t="s">
        <v>172</v>
      </c>
      <c r="G49" s="58">
        <v>0</v>
      </c>
    </row>
    <row r="50" spans="2:7" s="9" customFormat="1">
      <c r="B50" s="8" t="s">
        <v>173</v>
      </c>
      <c r="C50" s="73" t="s">
        <v>106</v>
      </c>
      <c r="D50" s="58">
        <v>478204</v>
      </c>
      <c r="E50" s="74" t="s">
        <v>174</v>
      </c>
      <c r="F50" s="82" t="s">
        <v>175</v>
      </c>
      <c r="G50" s="58">
        <v>2829</v>
      </c>
    </row>
    <row r="51" spans="2:7" s="9" customFormat="1">
      <c r="B51" s="8" t="s">
        <v>176</v>
      </c>
      <c r="C51" s="80" t="s">
        <v>177</v>
      </c>
      <c r="D51" s="58">
        <v>0</v>
      </c>
      <c r="E51" s="74" t="s">
        <v>178</v>
      </c>
      <c r="F51" s="82" t="s">
        <v>179</v>
      </c>
      <c r="G51" s="58">
        <v>0</v>
      </c>
    </row>
    <row r="52" spans="2:7" s="9" customFormat="1">
      <c r="B52" s="8" t="s">
        <v>180</v>
      </c>
      <c r="C52" s="80" t="s">
        <v>43</v>
      </c>
      <c r="D52" s="58">
        <v>0</v>
      </c>
      <c r="E52" s="74" t="s">
        <v>181</v>
      </c>
      <c r="F52" s="82" t="s">
        <v>182</v>
      </c>
      <c r="G52" s="58">
        <v>2657310</v>
      </c>
    </row>
    <row r="53" spans="2:7" s="9" customFormat="1">
      <c r="B53" s="8" t="s">
        <v>183</v>
      </c>
      <c r="C53" s="80" t="s">
        <v>184</v>
      </c>
      <c r="D53" s="58">
        <v>0</v>
      </c>
      <c r="E53" s="74" t="s">
        <v>185</v>
      </c>
      <c r="F53" s="82" t="s">
        <v>186</v>
      </c>
      <c r="G53" s="58">
        <v>0</v>
      </c>
    </row>
    <row r="54" spans="2:7" s="9" customFormat="1">
      <c r="B54" s="8" t="s">
        <v>187</v>
      </c>
      <c r="C54" s="80" t="s">
        <v>188</v>
      </c>
      <c r="D54" s="58">
        <v>0</v>
      </c>
      <c r="E54" s="74" t="s">
        <v>189</v>
      </c>
      <c r="F54" s="82" t="s">
        <v>190</v>
      </c>
      <c r="G54" s="58">
        <f>6592885+11826570+4315-266580+898897+2</f>
        <v>19056089</v>
      </c>
    </row>
    <row r="55" spans="2:7" s="9" customFormat="1" ht="16.5" thickBot="1">
      <c r="B55" s="8" t="s">
        <v>191</v>
      </c>
      <c r="C55" s="77" t="s">
        <v>192</v>
      </c>
      <c r="D55" s="84">
        <f>SUM(D34:D54)</f>
        <v>17618186</v>
      </c>
      <c r="E55" s="74" t="s">
        <v>193</v>
      </c>
      <c r="F55" s="82" t="s">
        <v>194</v>
      </c>
      <c r="G55" s="58">
        <f>-1753669-1648221</f>
        <v>-3401890</v>
      </c>
    </row>
    <row r="56" spans="2:7" s="9" customFormat="1" ht="16.5" thickBot="1">
      <c r="B56" s="8"/>
      <c r="C56" s="69" t="s">
        <v>195</v>
      </c>
      <c r="D56" s="70"/>
      <c r="E56" s="74" t="s">
        <v>196</v>
      </c>
      <c r="F56" s="77" t="s">
        <v>197</v>
      </c>
      <c r="G56" s="84">
        <f>SUM(G31:G55)</f>
        <v>287221435.19</v>
      </c>
    </row>
    <row r="57" spans="2:7" s="9" customFormat="1">
      <c r="B57" s="8" t="s">
        <v>198</v>
      </c>
      <c r="C57" s="73" t="s">
        <v>199</v>
      </c>
      <c r="D57" s="58">
        <f>17292645+375946+3416529</f>
        <v>21085120</v>
      </c>
      <c r="E57" s="74"/>
      <c r="F57" s="71" t="s">
        <v>200</v>
      </c>
      <c r="G57" s="72"/>
    </row>
    <row r="58" spans="2:7" s="9" customFormat="1">
      <c r="B58" s="8" t="s">
        <v>201</v>
      </c>
      <c r="C58" s="73" t="s">
        <v>202</v>
      </c>
      <c r="D58" s="58">
        <f>20520+269884</f>
        <v>290404</v>
      </c>
      <c r="E58" s="74" t="s">
        <v>203</v>
      </c>
      <c r="F58" s="73" t="s">
        <v>204</v>
      </c>
      <c r="G58" s="58">
        <v>0</v>
      </c>
    </row>
    <row r="59" spans="2:7" s="9" customFormat="1">
      <c r="B59" s="8" t="s">
        <v>205</v>
      </c>
      <c r="C59" s="73" t="s">
        <v>206</v>
      </c>
      <c r="D59" s="58">
        <f>103137+2474581</f>
        <v>2577718</v>
      </c>
      <c r="E59" s="74" t="s">
        <v>207</v>
      </c>
      <c r="F59" s="73" t="s">
        <v>208</v>
      </c>
      <c r="G59" s="58">
        <v>0</v>
      </c>
    </row>
    <row r="60" spans="2:7" s="9" customFormat="1">
      <c r="B60" s="8" t="s">
        <v>209</v>
      </c>
      <c r="C60" s="73" t="s">
        <v>210</v>
      </c>
      <c r="D60" s="58">
        <v>11966729</v>
      </c>
      <c r="E60" s="74" t="s">
        <v>211</v>
      </c>
      <c r="F60" s="73" t="s">
        <v>212</v>
      </c>
      <c r="G60" s="58">
        <v>0</v>
      </c>
    </row>
    <row r="61" spans="2:7" s="9" customFormat="1">
      <c r="B61" s="8" t="s">
        <v>213</v>
      </c>
      <c r="C61" s="73" t="s">
        <v>214</v>
      </c>
      <c r="D61" s="58">
        <v>0</v>
      </c>
      <c r="E61" s="74" t="s">
        <v>215</v>
      </c>
      <c r="F61" s="73" t="s">
        <v>216</v>
      </c>
      <c r="G61" s="58">
        <v>0</v>
      </c>
    </row>
    <row r="62" spans="2:7" s="9" customFormat="1">
      <c r="B62" s="8" t="s">
        <v>217</v>
      </c>
      <c r="C62" s="80" t="s">
        <v>218</v>
      </c>
      <c r="D62" s="58">
        <v>0</v>
      </c>
      <c r="E62" s="74" t="s">
        <v>219</v>
      </c>
      <c r="F62" s="73" t="s">
        <v>220</v>
      </c>
      <c r="G62" s="58">
        <v>0</v>
      </c>
    </row>
    <row r="63" spans="2:7" s="9" customFormat="1" ht="16.5" thickBot="1">
      <c r="B63" s="8" t="s">
        <v>221</v>
      </c>
      <c r="C63" s="86" t="s">
        <v>222</v>
      </c>
      <c r="D63" s="87">
        <f>SUM(D57:D62)</f>
        <v>35919971</v>
      </c>
      <c r="E63" s="74" t="s">
        <v>223</v>
      </c>
      <c r="F63" s="86" t="s">
        <v>224</v>
      </c>
      <c r="G63" s="84">
        <f>SUM(G58:G62)</f>
        <v>0</v>
      </c>
    </row>
    <row r="64" spans="2:7" s="9" customFormat="1" ht="16.5" thickBot="1">
      <c r="B64" s="8" t="s">
        <v>225</v>
      </c>
      <c r="C64" s="88" t="s">
        <v>226</v>
      </c>
      <c r="D64" s="89">
        <f>D11+D18+D32+D55+D63</f>
        <v>210807434.75</v>
      </c>
      <c r="E64" s="74" t="s">
        <v>227</v>
      </c>
      <c r="F64" s="88" t="s">
        <v>228</v>
      </c>
      <c r="G64" s="89">
        <f>+G21+G29+G56+G63</f>
        <v>462310853.97000003</v>
      </c>
    </row>
    <row r="65" spans="2:7" s="9" customFormat="1" ht="16.5" thickBot="1">
      <c r="B65" s="8"/>
      <c r="C65" s="90"/>
      <c r="D65" s="91"/>
      <c r="E65" s="74"/>
      <c r="F65" s="90"/>
      <c r="G65" s="91"/>
    </row>
    <row r="66" spans="2:7" s="9" customFormat="1" ht="16.5" thickBot="1">
      <c r="B66" s="8"/>
      <c r="C66" s="88" t="s">
        <v>229</v>
      </c>
      <c r="D66" s="63">
        <f>+D6</f>
        <v>2021</v>
      </c>
      <c r="E66" s="92"/>
      <c r="F66" s="88" t="s">
        <v>230</v>
      </c>
      <c r="G66" s="63">
        <f>+D6</f>
        <v>2021</v>
      </c>
    </row>
    <row r="67" spans="2:7" s="9" customFormat="1">
      <c r="B67" s="2"/>
      <c r="C67" s="69" t="s">
        <v>231</v>
      </c>
      <c r="D67" s="70"/>
      <c r="E67" s="92"/>
      <c r="F67" s="71" t="s">
        <v>232</v>
      </c>
      <c r="G67" s="72"/>
    </row>
    <row r="68" spans="2:7" s="9" customFormat="1">
      <c r="B68" s="2" t="s">
        <v>233</v>
      </c>
      <c r="C68" s="73" t="s">
        <v>234</v>
      </c>
      <c r="D68" s="58">
        <v>0</v>
      </c>
      <c r="E68" s="92" t="s">
        <v>235</v>
      </c>
      <c r="F68" s="82" t="s">
        <v>236</v>
      </c>
      <c r="G68" s="75">
        <v>0</v>
      </c>
    </row>
    <row r="69" spans="2:7" s="9" customFormat="1">
      <c r="B69" s="2" t="s">
        <v>237</v>
      </c>
      <c r="C69" s="73" t="s">
        <v>238</v>
      </c>
      <c r="D69" s="75">
        <v>0</v>
      </c>
      <c r="E69" s="92" t="s">
        <v>239</v>
      </c>
      <c r="F69" s="82" t="s">
        <v>240</v>
      </c>
      <c r="G69" s="75">
        <v>0</v>
      </c>
    </row>
    <row r="70" spans="2:7" s="9" customFormat="1">
      <c r="B70" s="2" t="s">
        <v>241</v>
      </c>
      <c r="C70" s="73" t="s">
        <v>242</v>
      </c>
      <c r="D70" s="58">
        <v>0</v>
      </c>
      <c r="E70" s="92" t="s">
        <v>243</v>
      </c>
      <c r="F70" s="82" t="s">
        <v>244</v>
      </c>
      <c r="G70" s="58">
        <v>0</v>
      </c>
    </row>
    <row r="71" spans="2:7" s="9" customFormat="1">
      <c r="B71" s="2" t="s">
        <v>245</v>
      </c>
      <c r="C71" s="80" t="s">
        <v>246</v>
      </c>
      <c r="D71" s="58">
        <v>0</v>
      </c>
      <c r="E71" s="92" t="s">
        <v>247</v>
      </c>
      <c r="F71" s="82" t="s">
        <v>248</v>
      </c>
      <c r="G71" s="75">
        <v>0</v>
      </c>
    </row>
    <row r="72" spans="2:7" s="9" customFormat="1" ht="16.5" thickBot="1">
      <c r="B72" s="2" t="s">
        <v>249</v>
      </c>
      <c r="C72" s="77" t="s">
        <v>250</v>
      </c>
      <c r="D72" s="84">
        <f>SUM(D68:D71)</f>
        <v>0</v>
      </c>
      <c r="E72" s="92" t="s">
        <v>251</v>
      </c>
      <c r="F72" s="82" t="s">
        <v>252</v>
      </c>
      <c r="G72" s="58">
        <v>0</v>
      </c>
    </row>
    <row r="73" spans="2:7" s="9" customFormat="1">
      <c r="B73" s="2"/>
      <c r="C73" s="69" t="s">
        <v>253</v>
      </c>
      <c r="D73" s="70"/>
      <c r="E73" s="92" t="s">
        <v>254</v>
      </c>
      <c r="F73" s="82" t="s">
        <v>255</v>
      </c>
      <c r="G73" s="75">
        <v>0</v>
      </c>
    </row>
    <row r="74" spans="2:7" s="9" customFormat="1">
      <c r="B74" s="2" t="s">
        <v>256</v>
      </c>
      <c r="C74" s="73" t="s">
        <v>257</v>
      </c>
      <c r="D74" s="58">
        <v>0</v>
      </c>
      <c r="E74" s="92" t="s">
        <v>258</v>
      </c>
      <c r="F74" s="82" t="s">
        <v>259</v>
      </c>
      <c r="G74" s="58">
        <v>0</v>
      </c>
    </row>
    <row r="75" spans="2:7" s="9" customFormat="1">
      <c r="B75" s="2" t="s">
        <v>260</v>
      </c>
      <c r="C75" s="73" t="s">
        <v>261</v>
      </c>
      <c r="D75" s="58">
        <v>0</v>
      </c>
      <c r="E75" s="92" t="s">
        <v>262</v>
      </c>
      <c r="F75" s="82" t="s">
        <v>263</v>
      </c>
      <c r="G75" s="58">
        <v>0</v>
      </c>
    </row>
    <row r="76" spans="2:7" s="9" customFormat="1">
      <c r="B76" s="2" t="s">
        <v>264</v>
      </c>
      <c r="C76" s="80" t="s">
        <v>265</v>
      </c>
      <c r="D76" s="58">
        <v>0</v>
      </c>
      <c r="E76" s="92" t="s">
        <v>266</v>
      </c>
      <c r="F76" s="82" t="s">
        <v>267</v>
      </c>
      <c r="G76" s="58">
        <v>0</v>
      </c>
    </row>
    <row r="77" spans="2:7" s="9" customFormat="1" ht="16.5" thickBot="1">
      <c r="B77" s="2" t="s">
        <v>268</v>
      </c>
      <c r="C77" s="77" t="s">
        <v>269</v>
      </c>
      <c r="D77" s="84">
        <f>SUM(D74:D76)</f>
        <v>0</v>
      </c>
      <c r="E77" s="92" t="s">
        <v>270</v>
      </c>
      <c r="F77" s="82" t="s">
        <v>271</v>
      </c>
      <c r="G77" s="58">
        <v>1653190</v>
      </c>
    </row>
    <row r="78" spans="2:7" s="9" customFormat="1">
      <c r="B78" s="2"/>
      <c r="C78" s="69" t="s">
        <v>272</v>
      </c>
      <c r="D78" s="70"/>
      <c r="E78" s="92" t="s">
        <v>273</v>
      </c>
      <c r="F78" s="82" t="s">
        <v>274</v>
      </c>
      <c r="G78" s="58">
        <v>0</v>
      </c>
    </row>
    <row r="79" spans="2:7" s="9" customFormat="1" ht="16.5" thickBot="1">
      <c r="B79" s="2" t="s">
        <v>275</v>
      </c>
      <c r="C79" s="73" t="s">
        <v>276</v>
      </c>
      <c r="D79" s="75">
        <v>0</v>
      </c>
      <c r="E79" s="92" t="s">
        <v>277</v>
      </c>
      <c r="F79" s="77" t="s">
        <v>278</v>
      </c>
      <c r="G79" s="84">
        <f>SUM(G68:G78)</f>
        <v>1653190</v>
      </c>
    </row>
    <row r="80" spans="2:7" s="9" customFormat="1">
      <c r="B80" s="2" t="s">
        <v>279</v>
      </c>
      <c r="C80" s="73" t="s">
        <v>280</v>
      </c>
      <c r="D80" s="75">
        <v>0</v>
      </c>
      <c r="E80" s="92"/>
      <c r="F80" s="71" t="s">
        <v>281</v>
      </c>
      <c r="G80" s="72"/>
    </row>
    <row r="81" spans="2:7" s="9" customFormat="1">
      <c r="B81" s="2" t="s">
        <v>282</v>
      </c>
      <c r="C81" s="73" t="s">
        <v>283</v>
      </c>
      <c r="D81" s="58">
        <v>0</v>
      </c>
      <c r="E81" s="92" t="s">
        <v>284</v>
      </c>
      <c r="F81" s="82" t="s">
        <v>285</v>
      </c>
      <c r="G81" s="75">
        <v>25491533</v>
      </c>
    </row>
    <row r="82" spans="2:7" s="9" customFormat="1">
      <c r="B82" s="2" t="s">
        <v>286</v>
      </c>
      <c r="C82" s="80" t="s">
        <v>43</v>
      </c>
      <c r="D82" s="58">
        <v>0</v>
      </c>
      <c r="E82" s="92" t="s">
        <v>287</v>
      </c>
      <c r="F82" s="82" t="s">
        <v>274</v>
      </c>
      <c r="G82" s="58">
        <f>-2099-1010-2679720</f>
        <v>-2682829</v>
      </c>
    </row>
    <row r="83" spans="2:7" s="9" customFormat="1">
      <c r="B83" s="2" t="s">
        <v>288</v>
      </c>
      <c r="C83" s="73" t="s">
        <v>289</v>
      </c>
      <c r="D83" s="75">
        <v>144750148</v>
      </c>
      <c r="E83" s="92" t="s">
        <v>290</v>
      </c>
      <c r="F83" s="82" t="s">
        <v>291</v>
      </c>
      <c r="G83" s="58">
        <v>0</v>
      </c>
    </row>
    <row r="84" spans="2:7" s="9" customFormat="1">
      <c r="B84" s="2" t="s">
        <v>292</v>
      </c>
      <c r="C84" s="73" t="s">
        <v>293</v>
      </c>
      <c r="D84" s="58">
        <v>974003</v>
      </c>
      <c r="E84" s="92" t="s">
        <v>294</v>
      </c>
      <c r="F84" s="82" t="s">
        <v>295</v>
      </c>
      <c r="G84" s="58">
        <v>0</v>
      </c>
    </row>
    <row r="85" spans="2:7" s="9" customFormat="1">
      <c r="B85" s="2" t="s">
        <v>296</v>
      </c>
      <c r="C85" s="80" t="s">
        <v>297</v>
      </c>
      <c r="D85" s="58">
        <v>0</v>
      </c>
      <c r="E85" s="92" t="s">
        <v>298</v>
      </c>
      <c r="F85" s="82" t="s">
        <v>299</v>
      </c>
      <c r="G85" s="93">
        <v>0</v>
      </c>
    </row>
    <row r="86" spans="2:7" s="9" customFormat="1" ht="16.5" thickBot="1">
      <c r="B86" s="2" t="s">
        <v>300</v>
      </c>
      <c r="C86" s="77" t="s">
        <v>301</v>
      </c>
      <c r="D86" s="84">
        <f>SUM(D79:D85)</f>
        <v>145724151</v>
      </c>
      <c r="E86" s="92" t="s">
        <v>302</v>
      </c>
      <c r="F86" s="77" t="s">
        <v>303</v>
      </c>
      <c r="G86" s="84">
        <f>SUM(G81:G85)</f>
        <v>22808704</v>
      </c>
    </row>
    <row r="87" spans="2:7" s="9" customFormat="1">
      <c r="B87" s="2"/>
      <c r="C87" s="69" t="s">
        <v>304</v>
      </c>
      <c r="D87" s="70"/>
      <c r="E87" s="92"/>
      <c r="F87" s="71" t="s">
        <v>305</v>
      </c>
      <c r="G87" s="72"/>
    </row>
    <row r="88" spans="2:7" s="9" customFormat="1">
      <c r="B88" s="2" t="s">
        <v>306</v>
      </c>
      <c r="C88" s="73" t="s">
        <v>307</v>
      </c>
      <c r="D88" s="94">
        <v>28209971</v>
      </c>
      <c r="E88" s="92" t="s">
        <v>308</v>
      </c>
      <c r="F88" s="82" t="s">
        <v>309</v>
      </c>
      <c r="G88" s="93">
        <v>0</v>
      </c>
    </row>
    <row r="89" spans="2:7" s="9" customFormat="1">
      <c r="B89" s="2" t="s">
        <v>310</v>
      </c>
      <c r="C89" s="73" t="s">
        <v>311</v>
      </c>
      <c r="D89" s="94">
        <v>714761863</v>
      </c>
      <c r="E89" s="92" t="s">
        <v>312</v>
      </c>
      <c r="F89" s="82" t="s">
        <v>313</v>
      </c>
      <c r="G89" s="58">
        <v>0</v>
      </c>
    </row>
    <row r="90" spans="2:7" s="9" customFormat="1">
      <c r="B90" s="2" t="s">
        <v>314</v>
      </c>
      <c r="C90" s="80" t="s">
        <v>315</v>
      </c>
      <c r="D90" s="94">
        <v>-278784711</v>
      </c>
      <c r="E90" s="92" t="s">
        <v>316</v>
      </c>
      <c r="F90" s="82" t="s">
        <v>317</v>
      </c>
      <c r="G90" s="58">
        <v>0</v>
      </c>
    </row>
    <row r="91" spans="2:7" s="9" customFormat="1">
      <c r="B91" s="2" t="s">
        <v>318</v>
      </c>
      <c r="C91" s="73" t="s">
        <v>319</v>
      </c>
      <c r="D91" s="94">
        <v>354169833</v>
      </c>
      <c r="E91" s="92" t="s">
        <v>320</v>
      </c>
      <c r="F91" s="82" t="s">
        <v>321</v>
      </c>
      <c r="G91" s="93">
        <v>0</v>
      </c>
    </row>
    <row r="92" spans="2:7" s="9" customFormat="1">
      <c r="B92" s="2" t="s">
        <v>322</v>
      </c>
      <c r="C92" s="80" t="s">
        <v>323</v>
      </c>
      <c r="D92" s="94">
        <v>-305421124</v>
      </c>
      <c r="E92" s="92" t="s">
        <v>324</v>
      </c>
      <c r="F92" s="82" t="s">
        <v>325</v>
      </c>
      <c r="G92" s="75">
        <v>0</v>
      </c>
    </row>
    <row r="93" spans="2:7" s="9" customFormat="1">
      <c r="B93" s="2" t="s">
        <v>326</v>
      </c>
      <c r="C93" s="73" t="s">
        <v>327</v>
      </c>
      <c r="D93" s="94">
        <v>32935472</v>
      </c>
      <c r="E93" s="92" t="s">
        <v>328</v>
      </c>
      <c r="F93" s="82" t="s">
        <v>329</v>
      </c>
      <c r="G93" s="75">
        <v>0</v>
      </c>
    </row>
    <row r="94" spans="2:7" s="9" customFormat="1">
      <c r="B94" s="2" t="s">
        <v>330</v>
      </c>
      <c r="C94" s="80" t="s">
        <v>331</v>
      </c>
      <c r="D94" s="94">
        <v>-29268074</v>
      </c>
      <c r="E94" s="92" t="s">
        <v>332</v>
      </c>
      <c r="F94" s="82" t="s">
        <v>333</v>
      </c>
      <c r="G94" s="93">
        <v>0</v>
      </c>
    </row>
    <row r="95" spans="2:7" s="9" customFormat="1">
      <c r="B95" s="2" t="s">
        <v>334</v>
      </c>
      <c r="C95" s="73" t="s">
        <v>335</v>
      </c>
      <c r="D95" s="94">
        <v>15663324</v>
      </c>
      <c r="E95" s="92" t="s">
        <v>336</v>
      </c>
      <c r="F95" s="82" t="s">
        <v>337</v>
      </c>
      <c r="G95" s="93">
        <v>23314935</v>
      </c>
    </row>
    <row r="96" spans="2:7" s="9" customFormat="1" ht="16.5" thickBot="1">
      <c r="B96" s="2" t="s">
        <v>338</v>
      </c>
      <c r="C96" s="80" t="s">
        <v>339</v>
      </c>
      <c r="D96" s="94">
        <v>-15444924</v>
      </c>
      <c r="E96" s="92" t="s">
        <v>340</v>
      </c>
      <c r="F96" s="86" t="s">
        <v>341</v>
      </c>
      <c r="G96" s="84">
        <f>SUM(G88:G95)</f>
        <v>23314935</v>
      </c>
    </row>
    <row r="97" spans="2:7" s="9" customFormat="1">
      <c r="B97" s="2" t="s">
        <v>342</v>
      </c>
      <c r="C97" s="73" t="s">
        <v>343</v>
      </c>
      <c r="D97" s="94">
        <v>82198164</v>
      </c>
      <c r="E97" s="92"/>
      <c r="F97" s="71" t="s">
        <v>344</v>
      </c>
      <c r="G97" s="72"/>
    </row>
    <row r="98" spans="2:7" s="9" customFormat="1">
      <c r="B98" s="2" t="s">
        <v>345</v>
      </c>
      <c r="C98" s="80" t="s">
        <v>346</v>
      </c>
      <c r="D98" s="94">
        <v>-72520338</v>
      </c>
      <c r="E98" s="92" t="s">
        <v>347</v>
      </c>
      <c r="F98" s="82" t="s">
        <v>348</v>
      </c>
      <c r="G98" s="93">
        <v>0</v>
      </c>
    </row>
    <row r="99" spans="2:7" s="9" customFormat="1">
      <c r="B99" s="2" t="s">
        <v>349</v>
      </c>
      <c r="C99" s="73" t="s">
        <v>350</v>
      </c>
      <c r="D99" s="94">
        <v>0</v>
      </c>
      <c r="E99" s="92" t="s">
        <v>351</v>
      </c>
      <c r="F99" s="82" t="s">
        <v>352</v>
      </c>
      <c r="G99" s="93">
        <v>36704900</v>
      </c>
    </row>
    <row r="100" spans="2:7" s="9" customFormat="1">
      <c r="B100" s="2" t="s">
        <v>353</v>
      </c>
      <c r="C100" s="80" t="s">
        <v>354</v>
      </c>
      <c r="D100" s="94">
        <v>0</v>
      </c>
      <c r="E100" s="92" t="s">
        <v>355</v>
      </c>
      <c r="F100" s="82" t="s">
        <v>356</v>
      </c>
      <c r="G100" s="93">
        <v>0</v>
      </c>
    </row>
    <row r="101" spans="2:7" s="9" customFormat="1">
      <c r="B101" s="2" t="s">
        <v>357</v>
      </c>
      <c r="C101" s="73" t="s">
        <v>358</v>
      </c>
      <c r="D101" s="94">
        <v>0</v>
      </c>
      <c r="E101" s="92" t="s">
        <v>359</v>
      </c>
      <c r="F101" s="82" t="s">
        <v>360</v>
      </c>
      <c r="G101" s="93">
        <v>0</v>
      </c>
    </row>
    <row r="102" spans="2:7" s="9" customFormat="1" ht="16.5" thickBot="1">
      <c r="B102" s="2" t="s">
        <v>361</v>
      </c>
      <c r="C102" s="77" t="s">
        <v>362</v>
      </c>
      <c r="D102" s="95">
        <f>SUM(D88:D101)</f>
        <v>526499456</v>
      </c>
      <c r="E102" s="92" t="s">
        <v>363</v>
      </c>
      <c r="F102" s="82" t="s">
        <v>364</v>
      </c>
      <c r="G102" s="93">
        <v>0</v>
      </c>
    </row>
    <row r="103" spans="2:7" s="9" customFormat="1">
      <c r="B103" s="2"/>
      <c r="C103" s="69" t="s">
        <v>365</v>
      </c>
      <c r="D103" s="70"/>
      <c r="E103" s="92" t="s">
        <v>366</v>
      </c>
      <c r="F103" s="82" t="s">
        <v>367</v>
      </c>
      <c r="G103" s="93">
        <v>0</v>
      </c>
    </row>
    <row r="104" spans="2:7" s="9" customFormat="1" ht="16.5" thickBot="1">
      <c r="B104" s="2" t="s">
        <v>368</v>
      </c>
      <c r="C104" s="73" t="s">
        <v>369</v>
      </c>
      <c r="D104" s="75">
        <v>0</v>
      </c>
      <c r="E104" s="92" t="s">
        <v>370</v>
      </c>
      <c r="F104" s="86" t="s">
        <v>224</v>
      </c>
      <c r="G104" s="84">
        <f>SUM(G98:G103)</f>
        <v>36704900</v>
      </c>
    </row>
    <row r="105" spans="2:7" s="9" customFormat="1" ht="16.5" thickBot="1">
      <c r="B105" s="2" t="s">
        <v>371</v>
      </c>
      <c r="C105" s="80" t="s">
        <v>372</v>
      </c>
      <c r="D105" s="75">
        <v>0</v>
      </c>
      <c r="E105" s="92" t="s">
        <v>373</v>
      </c>
      <c r="F105" s="88" t="s">
        <v>374</v>
      </c>
      <c r="G105" s="89">
        <f>G79+G86+G96+G104</f>
        <v>84481729</v>
      </c>
    </row>
    <row r="106" spans="2:7" s="9" customFormat="1" ht="16.5" thickBot="1">
      <c r="B106" s="2" t="s">
        <v>375</v>
      </c>
      <c r="C106" s="73" t="s">
        <v>376</v>
      </c>
      <c r="D106" s="75">
        <v>34948684</v>
      </c>
      <c r="E106" s="92"/>
      <c r="F106" s="91"/>
      <c r="G106" s="91"/>
    </row>
    <row r="107" spans="2:7" s="9" customFormat="1" ht="16.5" thickBot="1">
      <c r="B107" s="2" t="s">
        <v>377</v>
      </c>
      <c r="C107" s="80" t="s">
        <v>378</v>
      </c>
      <c r="D107" s="75">
        <v>-23781523</v>
      </c>
      <c r="E107" s="92" t="s">
        <v>379</v>
      </c>
      <c r="F107" s="96" t="s">
        <v>380</v>
      </c>
      <c r="G107" s="97">
        <f>+G64+G105</f>
        <v>546792582.97000003</v>
      </c>
    </row>
    <row r="108" spans="2:7" s="9" customFormat="1" ht="16.5" thickBot="1">
      <c r="B108" s="2" t="s">
        <v>381</v>
      </c>
      <c r="C108" s="86" t="s">
        <v>382</v>
      </c>
      <c r="D108" s="87">
        <f>SUM(D104:D107)</f>
        <v>11167161</v>
      </c>
      <c r="E108" s="92"/>
      <c r="F108" s="91"/>
      <c r="G108" s="91"/>
    </row>
    <row r="109" spans="2:7" s="9" customFormat="1" ht="16.5" thickBot="1">
      <c r="B109" s="2" t="s">
        <v>383</v>
      </c>
      <c r="C109" s="88" t="s">
        <v>384</v>
      </c>
      <c r="D109" s="89">
        <f>+D72+D77+D86+D102+D108</f>
        <v>683390768</v>
      </c>
      <c r="E109" s="92"/>
      <c r="F109" s="88" t="s">
        <v>385</v>
      </c>
      <c r="G109" s="98">
        <f>+D6</f>
        <v>2021</v>
      </c>
    </row>
    <row r="110" spans="2:7" s="9" customFormat="1" ht="16.5" thickBot="1">
      <c r="B110" s="2"/>
      <c r="C110" s="90"/>
      <c r="D110" s="91"/>
      <c r="E110" s="92"/>
      <c r="F110" s="99" t="s">
        <v>386</v>
      </c>
      <c r="G110" s="100"/>
    </row>
    <row r="111" spans="2:7" s="9" customFormat="1" ht="16.5" thickBot="1">
      <c r="B111" s="2" t="s">
        <v>387</v>
      </c>
      <c r="C111" s="96" t="s">
        <v>388</v>
      </c>
      <c r="D111" s="97">
        <f>D64+D109</f>
        <v>894198202.75</v>
      </c>
      <c r="E111" s="92" t="s">
        <v>389</v>
      </c>
      <c r="F111" s="82" t="s">
        <v>390</v>
      </c>
      <c r="G111" s="101">
        <v>26887212</v>
      </c>
    </row>
    <row r="112" spans="2:7" s="9" customFormat="1">
      <c r="B112" s="2"/>
      <c r="C112" s="91"/>
      <c r="D112" s="91"/>
      <c r="E112" s="92" t="s">
        <v>391</v>
      </c>
      <c r="F112" s="82" t="s">
        <v>392</v>
      </c>
      <c r="G112" s="101">
        <v>0</v>
      </c>
    </row>
    <row r="113" spans="2:7" s="9" customFormat="1" ht="16.5" thickBot="1">
      <c r="B113" s="8"/>
      <c r="C113" s="102"/>
      <c r="D113" s="103"/>
      <c r="E113" s="92" t="s">
        <v>393</v>
      </c>
      <c r="F113" s="104" t="s">
        <v>394</v>
      </c>
      <c r="G113" s="105">
        <f>SUM(G111:G112)</f>
        <v>26887212</v>
      </c>
    </row>
    <row r="114" spans="2:7" s="9" customFormat="1">
      <c r="B114" s="2"/>
      <c r="C114" s="90"/>
      <c r="D114" s="106"/>
      <c r="E114" s="92"/>
      <c r="F114" s="99" t="s">
        <v>395</v>
      </c>
      <c r="G114" s="107"/>
    </row>
    <row r="115" spans="2:7" s="9" customFormat="1">
      <c r="B115" s="2" t="s">
        <v>396</v>
      </c>
      <c r="C115" s="108" t="s">
        <v>397</v>
      </c>
      <c r="D115" s="109">
        <v>0</v>
      </c>
      <c r="E115" s="110" t="s">
        <v>398</v>
      </c>
      <c r="F115" s="82" t="s">
        <v>399</v>
      </c>
      <c r="G115" s="58">
        <v>283552870</v>
      </c>
    </row>
    <row r="116" spans="2:7" s="9" customFormat="1">
      <c r="B116" s="2"/>
      <c r="C116" s="90"/>
      <c r="D116" s="106"/>
      <c r="E116" s="110" t="s">
        <v>400</v>
      </c>
      <c r="F116" s="82" t="s">
        <v>401</v>
      </c>
      <c r="G116" s="58">
        <v>25371698</v>
      </c>
    </row>
    <row r="117" spans="2:7" s="9" customFormat="1">
      <c r="B117" s="2" t="s">
        <v>402</v>
      </c>
      <c r="C117" s="108" t="s">
        <v>403</v>
      </c>
      <c r="D117" s="109">
        <v>0</v>
      </c>
      <c r="E117" s="110" t="s">
        <v>404</v>
      </c>
      <c r="F117" s="82" t="s">
        <v>405</v>
      </c>
      <c r="G117" s="58">
        <v>25138609</v>
      </c>
    </row>
    <row r="118" spans="2:7" s="9" customFormat="1">
      <c r="B118" s="2"/>
      <c r="C118" s="90"/>
      <c r="D118" s="91"/>
      <c r="E118" s="68" t="s">
        <v>406</v>
      </c>
      <c r="F118" s="82" t="s">
        <v>407</v>
      </c>
      <c r="G118" s="58">
        <v>0</v>
      </c>
    </row>
    <row r="119" spans="2:7" s="9" customFormat="1" ht="16.5" thickBot="1">
      <c r="B119" s="2"/>
      <c r="C119" s="102"/>
      <c r="D119" s="103"/>
      <c r="E119" s="68" t="s">
        <v>408</v>
      </c>
      <c r="F119" s="82" t="s">
        <v>409</v>
      </c>
      <c r="G119" s="111">
        <v>-10803166</v>
      </c>
    </row>
    <row r="120" spans="2:7" s="9" customFormat="1" ht="16.5" thickBot="1">
      <c r="B120" s="8"/>
      <c r="C120" s="290" t="str">
        <f>IF(D114-D116=0,"Cuentas de Orden Coiniciden","Cuentas de Orden No Coinciden")</f>
        <v>Cuentas de Orden Coiniciden</v>
      </c>
      <c r="D120" s="291"/>
      <c r="E120" s="110" t="s">
        <v>410</v>
      </c>
      <c r="F120" s="104" t="s">
        <v>411</v>
      </c>
      <c r="G120" s="105">
        <f>+IF([36]E.C.P!E70-SUM(G115:G119)=0,[36]E.C.P!E70,"Error")</f>
        <v>323260011</v>
      </c>
    </row>
    <row r="121" spans="2:7" s="9" customFormat="1" ht="16.5" thickBot="1">
      <c r="B121" s="8"/>
      <c r="C121" s="292"/>
      <c r="D121" s="293"/>
      <c r="E121" s="110"/>
      <c r="F121" s="99" t="s">
        <v>412</v>
      </c>
      <c r="G121" s="100"/>
    </row>
    <row r="122" spans="2:7" s="9" customFormat="1" ht="12.75" customHeight="1">
      <c r="B122" s="8"/>
      <c r="C122" s="112"/>
      <c r="D122" s="113"/>
      <c r="E122" s="110" t="s">
        <v>413</v>
      </c>
      <c r="F122" s="82" t="s">
        <v>414</v>
      </c>
      <c r="G122" s="94">
        <v>173969</v>
      </c>
    </row>
    <row r="123" spans="2:7" s="9" customFormat="1" ht="12.75" customHeight="1">
      <c r="B123" s="8"/>
      <c r="C123" s="90"/>
      <c r="D123" s="114"/>
      <c r="E123" s="110" t="s">
        <v>415</v>
      </c>
      <c r="F123" s="82" t="s">
        <v>416</v>
      </c>
      <c r="G123" s="94">
        <v>0</v>
      </c>
    </row>
    <row r="124" spans="2:7" s="9" customFormat="1" ht="12.75" customHeight="1">
      <c r="B124" s="8"/>
      <c r="C124" s="114"/>
      <c r="D124" s="115"/>
      <c r="E124" s="110" t="s">
        <v>417</v>
      </c>
      <c r="F124" s="82" t="s">
        <v>418</v>
      </c>
      <c r="G124" s="101">
        <v>0</v>
      </c>
    </row>
    <row r="125" spans="2:7" s="9" customFormat="1" ht="12.75" customHeight="1">
      <c r="B125" s="8"/>
      <c r="C125" s="90"/>
      <c r="D125" s="114"/>
      <c r="E125" s="110" t="s">
        <v>419</v>
      </c>
      <c r="F125" s="82" t="s">
        <v>420</v>
      </c>
      <c r="G125" s="101"/>
    </row>
    <row r="126" spans="2:7" s="9" customFormat="1" ht="12.75" customHeight="1">
      <c r="B126" s="8"/>
      <c r="C126" s="102"/>
      <c r="D126" s="103"/>
      <c r="E126" s="110" t="s">
        <v>421</v>
      </c>
      <c r="F126" s="82" t="s">
        <v>422</v>
      </c>
      <c r="G126" s="101">
        <v>13806475</v>
      </c>
    </row>
    <row r="127" spans="2:7" s="9" customFormat="1" ht="15" customHeight="1" thickBot="1">
      <c r="B127" s="8"/>
      <c r="C127" s="102"/>
      <c r="D127" s="103"/>
      <c r="E127" s="110" t="s">
        <v>423</v>
      </c>
      <c r="F127" s="116" t="s">
        <v>424</v>
      </c>
      <c r="G127" s="105">
        <f>+[36]E.C.P!F70</f>
        <v>13980444</v>
      </c>
    </row>
    <row r="128" spans="2:7" s="9" customFormat="1" ht="16.5" customHeight="1">
      <c r="B128" s="8"/>
      <c r="C128" s="102"/>
      <c r="D128" s="103"/>
      <c r="E128" s="110"/>
      <c r="F128" s="117" t="s">
        <v>425</v>
      </c>
      <c r="G128" s="107"/>
    </row>
    <row r="129" spans="3:7" s="9" customFormat="1" ht="12.75" customHeight="1">
      <c r="C129" s="289"/>
      <c r="D129" s="289"/>
      <c r="E129" s="110" t="s">
        <v>426</v>
      </c>
      <c r="F129" s="82" t="s">
        <v>427</v>
      </c>
      <c r="G129" s="58">
        <v>-99384034</v>
      </c>
    </row>
    <row r="130" spans="3:7" s="9" customFormat="1" ht="12.75" customHeight="1">
      <c r="C130" s="289"/>
      <c r="D130" s="289"/>
      <c r="E130" s="110" t="s">
        <v>428</v>
      </c>
      <c r="F130" s="82" t="s">
        <v>429</v>
      </c>
      <c r="G130" s="94">
        <v>82661987</v>
      </c>
    </row>
    <row r="131" spans="3:7" s="9" customFormat="1" ht="17.25" customHeight="1" thickBot="1">
      <c r="C131" s="102"/>
      <c r="D131" s="103"/>
      <c r="E131" s="110" t="s">
        <v>430</v>
      </c>
      <c r="F131" s="116" t="s">
        <v>431</v>
      </c>
      <c r="G131" s="105">
        <f>SUM(G129:G130)</f>
        <v>-16722047</v>
      </c>
    </row>
    <row r="132" spans="3:7" s="9" customFormat="1" ht="15" customHeight="1" thickBot="1">
      <c r="C132" s="102"/>
      <c r="D132" s="103"/>
      <c r="E132" s="110" t="s">
        <v>432</v>
      </c>
      <c r="F132" s="88" t="s">
        <v>433</v>
      </c>
      <c r="G132" s="118">
        <f>+G113+G120+G127+G131</f>
        <v>347405620</v>
      </c>
    </row>
    <row r="133" spans="3:7" s="9" customFormat="1" ht="12.75" customHeight="1" thickBot="1">
      <c r="C133" s="290" t="str">
        <f>IF(AND(D111-G134&gt;-1,D111-G134&lt;1),"E.S.P. 2021 OK","No coincide Activo=Pasivo+Patrimonio")</f>
        <v>E.S.P. 2021 OK</v>
      </c>
      <c r="D133" s="291"/>
      <c r="E133" s="119"/>
      <c r="F133" s="91"/>
      <c r="G133" s="91"/>
    </row>
    <row r="134" spans="3:7" s="9" customFormat="1" ht="16.5" customHeight="1" thickBot="1">
      <c r="C134" s="292"/>
      <c r="D134" s="293"/>
      <c r="E134" s="92"/>
      <c r="F134" s="88" t="s">
        <v>434</v>
      </c>
      <c r="G134" s="118">
        <f>+G107+G132</f>
        <v>894198202.97000003</v>
      </c>
    </row>
    <row r="135" spans="3:7" s="9" customFormat="1" ht="12.75" customHeight="1">
      <c r="C135" s="11"/>
      <c r="E135" s="10"/>
      <c r="F135" s="10"/>
      <c r="G135" s="10"/>
    </row>
    <row r="136" spans="3:7" s="9" customFormat="1" ht="17.100000000000001" customHeight="1">
      <c r="C136" s="11"/>
      <c r="E136" s="12"/>
    </row>
    <row r="137" spans="3:7" s="9" customFormat="1" ht="15.75" customHeight="1">
      <c r="C137" s="11"/>
      <c r="E137" s="12"/>
    </row>
    <row r="138" spans="3:7" s="9" customFormat="1">
      <c r="C138" s="11"/>
      <c r="E138" s="12"/>
    </row>
    <row r="139" spans="3:7" s="9" customFormat="1">
      <c r="C139" s="11"/>
      <c r="E139" s="12"/>
    </row>
    <row r="140" spans="3:7" s="9" customFormat="1" hidden="1">
      <c r="C140" s="11"/>
      <c r="E140" s="12"/>
    </row>
    <row r="141" spans="3:7" s="9" customFormat="1" hidden="1">
      <c r="C141" s="11"/>
      <c r="E141" s="12"/>
    </row>
    <row r="142" spans="3:7" s="9" customFormat="1" hidden="1">
      <c r="C142" s="11"/>
      <c r="E142" s="12"/>
    </row>
    <row r="143" spans="3:7" s="9" customFormat="1" hidden="1">
      <c r="C143" s="11"/>
      <c r="E143" s="12"/>
    </row>
    <row r="144" spans="3:7" s="9" customFormat="1" hidden="1">
      <c r="C144" s="11"/>
      <c r="E144" s="12"/>
    </row>
    <row r="145" s="9" customFormat="1" hidden="1"/>
    <row r="146" s="9" customFormat="1" hidden="1"/>
    <row r="147" s="9" customFormat="1" hidden="1"/>
    <row r="148" s="9" customFormat="1" hidden="1"/>
    <row r="149" s="9" customFormat="1" hidden="1"/>
    <row r="150" s="9" customFormat="1" hidden="1"/>
    <row r="151" s="9" customFormat="1" hidden="1"/>
    <row r="152" s="9" customFormat="1" hidden="1"/>
    <row r="153" s="9" customFormat="1" hidden="1"/>
    <row r="154" s="9" customFormat="1" hidden="1"/>
    <row r="155" s="9" customFormat="1" hidden="1"/>
    <row r="156" s="9" customFormat="1" hidden="1"/>
    <row r="157" s="9" customFormat="1" hidden="1"/>
    <row r="158" s="9" customFormat="1" hidden="1"/>
    <row r="159" s="9" customFormat="1" hidden="1"/>
    <row r="160" s="9" customFormat="1" hidden="1"/>
    <row r="161" s="9" customFormat="1" hidden="1"/>
    <row r="162" s="9" customFormat="1" hidden="1"/>
    <row r="163" s="9" customFormat="1" hidden="1"/>
    <row r="164" s="9" customFormat="1" hidden="1"/>
    <row r="165" s="9" customFormat="1" hidden="1"/>
    <row r="166" s="9" customFormat="1" hidden="1"/>
    <row r="167" s="9" customFormat="1" hidden="1"/>
    <row r="168" s="9" customFormat="1" hidden="1"/>
    <row r="169" s="9" customFormat="1" hidden="1"/>
    <row r="170" s="9" customFormat="1" hidden="1"/>
    <row r="171" s="9" customFormat="1" hidden="1"/>
    <row r="172" s="9" customFormat="1" hidden="1"/>
    <row r="173" s="9" customFormat="1" hidden="1"/>
    <row r="174" s="9" customFormat="1" hidden="1"/>
    <row r="175" s="9" customFormat="1" hidden="1"/>
    <row r="176" s="9" customFormat="1" hidden="1"/>
    <row r="177" s="9" customFormat="1" hidden="1"/>
    <row r="178" s="9" customFormat="1" hidden="1"/>
    <row r="179" s="9" customFormat="1" hidden="1"/>
    <row r="180" s="9" customFormat="1" hidden="1"/>
    <row r="181" s="9" customFormat="1" hidden="1"/>
    <row r="182" s="9" customFormat="1" hidden="1"/>
    <row r="183" s="9" customFormat="1" hidden="1"/>
    <row r="184" s="9" customFormat="1" hidden="1"/>
    <row r="185" s="9" customFormat="1" hidden="1"/>
    <row r="186" s="9" customFormat="1" hidden="1"/>
    <row r="187" s="9" customFormat="1" hidden="1"/>
    <row r="188" s="9" customFormat="1" hidden="1"/>
    <row r="189" s="9" customFormat="1" hidden="1"/>
    <row r="190" s="9" customFormat="1" hidden="1"/>
    <row r="191" s="9" customFormat="1" hidden="1"/>
    <row r="192" s="9" customFormat="1" hidden="1"/>
    <row r="193" spans="5:5" s="9" customFormat="1" hidden="1">
      <c r="E193" s="12"/>
    </row>
    <row r="194" spans="5:5" s="9" customFormat="1" hidden="1"/>
    <row r="195" spans="5:5" s="9" customFormat="1" hidden="1"/>
    <row r="196" spans="5:5" s="9" customFormat="1" hidden="1"/>
    <row r="197" spans="5:5" s="9" customFormat="1" hidden="1">
      <c r="E197" s="13"/>
    </row>
    <row r="198" spans="5:5" s="9" customFormat="1" hidden="1">
      <c r="E198" s="13"/>
    </row>
    <row r="199" spans="5:5" s="9" customFormat="1" hidden="1">
      <c r="E199" s="13"/>
    </row>
    <row r="200" spans="5:5" s="9" customFormat="1" hidden="1">
      <c r="E200" s="13"/>
    </row>
    <row r="201" spans="5:5" s="9" customFormat="1" hidden="1">
      <c r="E201" s="13"/>
    </row>
    <row r="202" spans="5:5" s="9" customFormat="1" hidden="1">
      <c r="E202" s="13"/>
    </row>
    <row r="203" spans="5:5" s="9" customFormat="1" hidden="1">
      <c r="E203" s="13"/>
    </row>
    <row r="204" spans="5:5" s="9" customFormat="1" hidden="1">
      <c r="E204" s="13"/>
    </row>
    <row r="205" spans="5:5" s="9" customFormat="1" hidden="1">
      <c r="E205" s="13"/>
    </row>
    <row r="206" spans="5:5" s="9" customFormat="1" hidden="1">
      <c r="E206" s="13"/>
    </row>
    <row r="207" spans="5:5" s="9" customFormat="1" hidden="1">
      <c r="E207" s="12"/>
    </row>
    <row r="208" spans="5:5" s="9" customFormat="1" hidden="1">
      <c r="E208" s="8"/>
    </row>
    <row r="209" spans="5:5" s="9" customFormat="1" hidden="1">
      <c r="E209" s="8"/>
    </row>
    <row r="210" spans="5:5" s="9" customFormat="1" hidden="1">
      <c r="E210" s="8"/>
    </row>
    <row r="211" spans="5:5" s="9" customFormat="1" hidden="1">
      <c r="E211" s="8"/>
    </row>
    <row r="212" spans="5:5" s="9" customFormat="1" hidden="1">
      <c r="E212" s="8"/>
    </row>
    <row r="213" spans="5:5" s="9" customFormat="1" hidden="1">
      <c r="E213" s="8"/>
    </row>
    <row r="214" spans="5:5" s="9" customFormat="1" hidden="1">
      <c r="E214" s="8"/>
    </row>
    <row r="215" spans="5:5" s="9" customFormat="1" hidden="1">
      <c r="E215" s="8"/>
    </row>
    <row r="216" spans="5:5" s="9" customFormat="1" hidden="1">
      <c r="E216" s="8"/>
    </row>
    <row r="217" spans="5:5" s="9" customFormat="1" hidden="1">
      <c r="E217" s="8"/>
    </row>
    <row r="218" spans="5:5" s="9" customFormat="1" hidden="1">
      <c r="E218" s="8"/>
    </row>
    <row r="219" spans="5:5" s="9" customFormat="1" hidden="1">
      <c r="E219" s="8"/>
    </row>
    <row r="220" spans="5:5" s="9" customFormat="1" hidden="1">
      <c r="E220" s="8"/>
    </row>
    <row r="221" spans="5:5" s="9" customFormat="1" hidden="1">
      <c r="E221" s="8"/>
    </row>
    <row r="222" spans="5:5" s="9" customFormat="1" hidden="1">
      <c r="E222" s="8"/>
    </row>
    <row r="223" spans="5:5" s="9" customFormat="1" hidden="1">
      <c r="E223" s="8"/>
    </row>
    <row r="224" spans="5:5" s="9" customFormat="1" hidden="1">
      <c r="E224" s="8"/>
    </row>
    <row r="225" spans="5:5" s="9" customFormat="1" hidden="1">
      <c r="E225" s="8"/>
    </row>
    <row r="226" spans="5:5" s="9" customFormat="1" hidden="1">
      <c r="E226" s="8"/>
    </row>
    <row r="227" spans="5:5" s="9" customFormat="1" hidden="1">
      <c r="E227" s="8"/>
    </row>
    <row r="228" spans="5:5" s="9" customFormat="1" hidden="1">
      <c r="E228" s="8"/>
    </row>
    <row r="229" spans="5:5" s="9" customFormat="1" hidden="1">
      <c r="E229" s="8"/>
    </row>
    <row r="230" spans="5:5" s="9" customFormat="1" hidden="1">
      <c r="E230" s="8"/>
    </row>
    <row r="231" spans="5:5" s="9" customFormat="1" hidden="1">
      <c r="E231" s="8"/>
    </row>
    <row r="232" spans="5:5" s="9" customFormat="1" hidden="1">
      <c r="E232" s="8"/>
    </row>
    <row r="233" spans="5:5" s="9" customFormat="1" hidden="1">
      <c r="E233" s="8"/>
    </row>
    <row r="234" spans="5:5" s="9" customFormat="1" hidden="1">
      <c r="E234" s="8"/>
    </row>
    <row r="235" spans="5:5" s="9" customFormat="1" hidden="1">
      <c r="E235" s="8"/>
    </row>
    <row r="236" spans="5:5" s="9" customFormat="1" hidden="1">
      <c r="E236" s="8"/>
    </row>
    <row r="237" spans="5:5" s="9" customFormat="1" hidden="1">
      <c r="E237" s="8"/>
    </row>
    <row r="238" spans="5:5" s="9" customFormat="1" hidden="1">
      <c r="E238" s="8"/>
    </row>
    <row r="239" spans="5:5" s="9" customFormat="1" hidden="1">
      <c r="E239" s="8"/>
    </row>
    <row r="240" spans="5:5" s="9" customFormat="1" hidden="1">
      <c r="E240" s="8"/>
    </row>
    <row r="241" spans="5:5" s="9" customFormat="1" hidden="1">
      <c r="E241" s="8"/>
    </row>
    <row r="242" spans="5:5" s="9" customFormat="1" hidden="1">
      <c r="E242" s="8"/>
    </row>
    <row r="243" spans="5:5" s="9" customFormat="1" hidden="1">
      <c r="E243" s="8"/>
    </row>
    <row r="244" spans="5:5" s="9" customFormat="1" hidden="1">
      <c r="E244" s="8"/>
    </row>
    <row r="245" spans="5:5" s="9" customFormat="1" hidden="1">
      <c r="E245" s="8"/>
    </row>
    <row r="246" spans="5:5" s="9" customFormat="1" hidden="1">
      <c r="E246" s="8"/>
    </row>
    <row r="247" spans="5:5" s="9" customFormat="1" hidden="1">
      <c r="E247" s="8"/>
    </row>
    <row r="248" spans="5:5" s="9" customFormat="1" hidden="1">
      <c r="E248" s="8"/>
    </row>
    <row r="249" spans="5:5" s="9" customFormat="1" hidden="1">
      <c r="E249" s="8"/>
    </row>
    <row r="250" spans="5:5" s="9" customFormat="1" hidden="1">
      <c r="E250" s="8"/>
    </row>
    <row r="251" spans="5:5" s="9" customFormat="1" hidden="1">
      <c r="E251" s="8"/>
    </row>
    <row r="252" spans="5:5" s="9" customFormat="1" hidden="1">
      <c r="E252" s="8"/>
    </row>
    <row r="253" spans="5:5" s="9" customFormat="1" hidden="1">
      <c r="E253" s="8"/>
    </row>
    <row r="254" spans="5:5" s="9" customFormat="1" hidden="1">
      <c r="E254" s="8"/>
    </row>
    <row r="255" spans="5:5" s="9" customFormat="1" hidden="1">
      <c r="E255" s="8"/>
    </row>
    <row r="256" spans="5:5" s="9" customFormat="1" hidden="1">
      <c r="E256" s="8"/>
    </row>
    <row r="257" spans="5:5" s="9" customFormat="1" hidden="1">
      <c r="E257" s="8"/>
    </row>
    <row r="258" spans="5:5" s="9" customFormat="1" hidden="1">
      <c r="E258" s="8"/>
    </row>
    <row r="259" spans="5:5" s="9" customFormat="1" hidden="1">
      <c r="E259" s="8"/>
    </row>
    <row r="260" spans="5:5" s="9" customFormat="1" hidden="1">
      <c r="E260" s="8"/>
    </row>
    <row r="261" spans="5:5" s="9" customFormat="1" hidden="1">
      <c r="E261" s="8"/>
    </row>
    <row r="262" spans="5:5" s="9" customFormat="1" hidden="1">
      <c r="E262" s="8"/>
    </row>
    <row r="263" spans="5:5" s="9" customFormat="1" hidden="1">
      <c r="E263" s="8"/>
    </row>
    <row r="264" spans="5:5" s="9" customFormat="1" hidden="1">
      <c r="E264" s="8"/>
    </row>
    <row r="265" spans="5:5" s="9" customFormat="1" hidden="1">
      <c r="E265" s="8"/>
    </row>
    <row r="266" spans="5:5" s="9" customFormat="1" hidden="1">
      <c r="E266" s="8"/>
    </row>
    <row r="267" spans="5:5" s="9" customFormat="1" hidden="1">
      <c r="E267" s="8"/>
    </row>
    <row r="268" spans="5:5" s="9" customFormat="1" hidden="1">
      <c r="E268" s="8"/>
    </row>
    <row r="269" spans="5:5" s="9" customFormat="1" hidden="1">
      <c r="E269" s="8"/>
    </row>
    <row r="270" spans="5:5" s="9" customFormat="1" hidden="1">
      <c r="E270" s="8"/>
    </row>
    <row r="271" spans="5:5" s="9" customFormat="1" hidden="1">
      <c r="E271" s="8"/>
    </row>
    <row r="272" spans="5:5" s="9" customFormat="1" hidden="1">
      <c r="E272" s="8"/>
    </row>
    <row r="273" spans="5:5" s="9" customFormat="1" hidden="1">
      <c r="E273" s="8"/>
    </row>
    <row r="274" spans="5:5" s="9" customFormat="1" hidden="1">
      <c r="E274" s="8"/>
    </row>
    <row r="275" spans="5:5" s="9" customFormat="1" hidden="1">
      <c r="E275" s="8"/>
    </row>
    <row r="276" spans="5:5" s="9" customFormat="1" hidden="1">
      <c r="E276" s="8"/>
    </row>
    <row r="277" spans="5:5" s="9" customFormat="1" hidden="1">
      <c r="E277" s="8"/>
    </row>
    <row r="278" spans="5:5" s="9" customFormat="1" hidden="1">
      <c r="E278" s="8"/>
    </row>
    <row r="279" spans="5:5" s="9" customFormat="1" hidden="1">
      <c r="E279" s="8"/>
    </row>
    <row r="280" spans="5:5" s="9" customFormat="1" hidden="1">
      <c r="E280" s="8"/>
    </row>
    <row r="281" spans="5:5" s="9" customFormat="1" hidden="1">
      <c r="E281" s="8"/>
    </row>
    <row r="282" spans="5:5" s="9" customFormat="1" hidden="1">
      <c r="E282" s="8"/>
    </row>
    <row r="283" spans="5:5" s="9" customFormat="1" hidden="1">
      <c r="E283" s="8"/>
    </row>
    <row r="284" spans="5:5" s="9" customFormat="1" hidden="1">
      <c r="E284" s="8"/>
    </row>
    <row r="285" spans="5:5" s="9" customFormat="1" hidden="1">
      <c r="E285" s="8"/>
    </row>
    <row r="286" spans="5:5" s="9" customFormat="1" hidden="1">
      <c r="E286" s="8"/>
    </row>
    <row r="287" spans="5:5" s="9" customFormat="1" hidden="1">
      <c r="E287" s="8"/>
    </row>
    <row r="288" spans="5:5" s="9" customFormat="1" hidden="1">
      <c r="E288" s="8"/>
    </row>
    <row r="289" spans="5:5" s="9" customFormat="1" hidden="1">
      <c r="E289" s="8"/>
    </row>
    <row r="290" spans="5:5" s="9" customFormat="1" hidden="1">
      <c r="E290" s="8"/>
    </row>
    <row r="291" spans="5:5" s="9" customFormat="1" hidden="1">
      <c r="E291" s="8"/>
    </row>
    <row r="292" spans="5:5" s="9" customFormat="1" hidden="1">
      <c r="E292" s="8"/>
    </row>
    <row r="293" spans="5:5" s="9" customFormat="1" hidden="1">
      <c r="E293" s="8"/>
    </row>
    <row r="294" spans="5:5" s="9" customFormat="1" hidden="1">
      <c r="E294" s="8"/>
    </row>
    <row r="295" spans="5:5" s="9" customFormat="1" hidden="1">
      <c r="E295" s="8"/>
    </row>
    <row r="296" spans="5:5" s="9" customFormat="1" hidden="1">
      <c r="E296" s="8"/>
    </row>
    <row r="297" spans="5:5" s="9" customFormat="1" hidden="1">
      <c r="E297" s="8"/>
    </row>
    <row r="298" spans="5:5" s="9" customFormat="1" hidden="1">
      <c r="E298" s="8"/>
    </row>
    <row r="299" spans="5:5" s="9" customFormat="1" hidden="1">
      <c r="E299" s="8"/>
    </row>
    <row r="300" spans="5:5" s="9" customFormat="1" hidden="1">
      <c r="E300" s="8"/>
    </row>
    <row r="301" spans="5:5" s="9" customFormat="1" hidden="1">
      <c r="E301" s="8"/>
    </row>
    <row r="302" spans="5:5" s="9" customFormat="1" hidden="1">
      <c r="E302" s="8"/>
    </row>
    <row r="303" spans="5:5" s="9" customFormat="1" hidden="1">
      <c r="E303" s="8"/>
    </row>
    <row r="304" spans="5:5" s="9" customFormat="1" hidden="1">
      <c r="E304" s="8"/>
    </row>
    <row r="305" spans="5:5" s="9" customFormat="1" hidden="1">
      <c r="E305" s="8"/>
    </row>
    <row r="306" spans="5:5" s="9" customFormat="1" hidden="1">
      <c r="E306" s="8"/>
    </row>
    <row r="307" spans="5:5" s="9" customFormat="1" hidden="1">
      <c r="E307" s="8"/>
    </row>
    <row r="308" spans="5:5" s="9" customFormat="1" hidden="1">
      <c r="E308" s="8"/>
    </row>
    <row r="309" spans="5:5" s="9" customFormat="1" hidden="1">
      <c r="E309" s="8"/>
    </row>
    <row r="310" spans="5:5" s="9" customFormat="1" hidden="1">
      <c r="E310" s="8"/>
    </row>
    <row r="311" spans="5:5" s="9" customFormat="1" hidden="1">
      <c r="E311" s="8"/>
    </row>
    <row r="312" spans="5:5" s="9" customFormat="1" hidden="1">
      <c r="E312" s="8"/>
    </row>
    <row r="313" spans="5:5" s="9" customFormat="1" hidden="1">
      <c r="E313" s="8"/>
    </row>
    <row r="314" spans="5:5" s="9" customFormat="1" hidden="1">
      <c r="E314" s="8"/>
    </row>
    <row r="315" spans="5:5" s="9" customFormat="1" hidden="1">
      <c r="E315" s="8"/>
    </row>
    <row r="316" spans="5:5" s="9" customFormat="1" hidden="1">
      <c r="E316" s="8"/>
    </row>
    <row r="317" spans="5:5" s="9" customFormat="1" hidden="1">
      <c r="E317" s="8"/>
    </row>
    <row r="318" spans="5:5" s="9" customFormat="1" hidden="1">
      <c r="E318" s="8"/>
    </row>
    <row r="319" spans="5:5" s="9" customFormat="1" hidden="1">
      <c r="E319" s="8"/>
    </row>
    <row r="320" spans="5:5" s="9" customFormat="1" hidden="1">
      <c r="E320" s="8"/>
    </row>
    <row r="321" spans="5:5" s="9" customFormat="1" hidden="1">
      <c r="E321" s="8"/>
    </row>
    <row r="322" spans="5:5" s="9" customFormat="1" hidden="1">
      <c r="E322" s="8"/>
    </row>
    <row r="323" spans="5:5" s="9" customFormat="1" hidden="1">
      <c r="E323" s="8"/>
    </row>
    <row r="324" spans="5:5" s="9" customFormat="1" hidden="1">
      <c r="E324" s="8"/>
    </row>
    <row r="325" spans="5:5" s="9" customFormat="1" hidden="1">
      <c r="E325" s="8"/>
    </row>
    <row r="326" spans="5:5" s="9" customFormat="1" hidden="1">
      <c r="E326" s="8"/>
    </row>
    <row r="327" spans="5:5" s="9" customFormat="1" hidden="1">
      <c r="E327" s="8"/>
    </row>
    <row r="328" spans="5:5" s="9" customFormat="1" hidden="1">
      <c r="E328" s="8"/>
    </row>
    <row r="329" spans="5:5" s="9" customFormat="1" hidden="1">
      <c r="E329" s="8"/>
    </row>
    <row r="330" spans="5:5" s="9" customFormat="1" hidden="1">
      <c r="E330" s="8"/>
    </row>
    <row r="331" spans="5:5" s="9" customFormat="1" hidden="1">
      <c r="E331" s="8"/>
    </row>
    <row r="332" spans="5:5" s="9" customFormat="1" hidden="1">
      <c r="E332" s="8"/>
    </row>
    <row r="333" spans="5:5" s="9" customFormat="1" hidden="1">
      <c r="E333" s="8"/>
    </row>
    <row r="334" spans="5:5" s="9" customFormat="1" hidden="1">
      <c r="E334" s="8"/>
    </row>
    <row r="335" spans="5:5" s="9" customFormat="1" hidden="1">
      <c r="E335" s="8"/>
    </row>
    <row r="336" spans="5:5" s="9" customFormat="1" hidden="1">
      <c r="E336" s="8"/>
    </row>
    <row r="337" spans="5:5" s="9" customFormat="1" hidden="1">
      <c r="E337" s="8"/>
    </row>
    <row r="338" spans="5:5" s="9" customFormat="1" hidden="1">
      <c r="E338" s="8"/>
    </row>
    <row r="339" spans="5:5" s="9" customFormat="1" hidden="1">
      <c r="E339" s="8"/>
    </row>
    <row r="340" spans="5:5" s="9" customFormat="1" hidden="1">
      <c r="E340" s="8"/>
    </row>
    <row r="341" spans="5:5" s="9" customFormat="1" hidden="1">
      <c r="E341" s="8"/>
    </row>
    <row r="342" spans="5:5" s="9" customFormat="1" hidden="1">
      <c r="E342" s="8"/>
    </row>
    <row r="343" spans="5:5" s="9" customFormat="1" hidden="1">
      <c r="E343" s="8"/>
    </row>
    <row r="344" spans="5:5" s="9" customFormat="1" hidden="1">
      <c r="E344" s="8"/>
    </row>
    <row r="345" spans="5:5" s="9" customFormat="1" hidden="1">
      <c r="E345" s="8"/>
    </row>
    <row r="346" spans="5:5" s="9" customFormat="1" hidden="1">
      <c r="E346" s="8"/>
    </row>
    <row r="347" spans="5:5" s="9" customFormat="1" hidden="1">
      <c r="E347" s="8"/>
    </row>
    <row r="348" spans="5:5" s="9" customFormat="1" hidden="1">
      <c r="E348" s="8"/>
    </row>
    <row r="349" spans="5:5" s="9" customFormat="1" hidden="1">
      <c r="E349" s="8"/>
    </row>
    <row r="350" spans="5:5" s="9" customFormat="1" hidden="1">
      <c r="E350" s="8"/>
    </row>
    <row r="351" spans="5:5" s="9" customFormat="1" hidden="1">
      <c r="E351" s="8"/>
    </row>
    <row r="352" spans="5:5" s="9" customFormat="1" hidden="1">
      <c r="E352" s="8"/>
    </row>
    <row r="353" spans="5:5" s="9" customFormat="1" hidden="1">
      <c r="E353" s="8"/>
    </row>
    <row r="354" spans="5:5" s="9" customFormat="1" hidden="1">
      <c r="E354" s="8"/>
    </row>
    <row r="355" spans="5:5" s="9" customFormat="1" hidden="1">
      <c r="E355" s="8"/>
    </row>
    <row r="356" spans="5:5" s="9" customFormat="1" hidden="1">
      <c r="E356" s="8"/>
    </row>
    <row r="357" spans="5:5" s="9" customFormat="1" hidden="1">
      <c r="E357" s="8"/>
    </row>
    <row r="358" spans="5:5" s="9" customFormat="1" hidden="1">
      <c r="E358" s="8"/>
    </row>
    <row r="359" spans="5:5" s="9" customFormat="1" hidden="1">
      <c r="E359" s="8"/>
    </row>
    <row r="360" spans="5:5" s="9" customFormat="1" hidden="1">
      <c r="E360" s="8"/>
    </row>
    <row r="361" spans="5:5" s="9" customFormat="1" hidden="1">
      <c r="E361" s="8"/>
    </row>
    <row r="362" spans="5:5" s="9" customFormat="1" hidden="1">
      <c r="E362" s="8"/>
    </row>
    <row r="363" spans="5:5" s="9" customFormat="1" hidden="1">
      <c r="E363" s="8"/>
    </row>
    <row r="364" spans="5:5" s="9" customFormat="1" hidden="1">
      <c r="E364" s="8"/>
    </row>
    <row r="365" spans="5:5" s="9" customFormat="1" hidden="1">
      <c r="E365" s="12"/>
    </row>
    <row r="366" spans="5:5" s="9" customFormat="1" hidden="1">
      <c r="E366" s="12"/>
    </row>
    <row r="367" spans="5:5" s="9" customFormat="1" hidden="1">
      <c r="E367" s="12"/>
    </row>
    <row r="368" spans="5:5" s="9" customFormat="1" hidden="1">
      <c r="E368" s="12"/>
    </row>
    <row r="369" s="9" customFormat="1" hidden="1"/>
    <row r="370" s="9" customFormat="1" hidden="1"/>
    <row r="371" s="9" customFormat="1" hidden="1"/>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25" priority="3" stopIfTrue="1" operator="between">
      <formula>-0.1</formula>
      <formula>-50</formula>
    </cfRule>
    <cfRule type="cellIs" dxfId="24" priority="4" stopIfTrue="1" operator="between">
      <formula>0.1</formula>
      <formula>50</formula>
    </cfRule>
  </conditionalFormatting>
  <conditionalFormatting sqref="G24:G28">
    <cfRule type="cellIs" dxfId="23" priority="1" stopIfTrue="1" operator="between">
      <formula>-0.1</formula>
      <formula>-50</formula>
    </cfRule>
    <cfRule type="cellIs" dxfId="22"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G11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20:G128 G86:G110 G113:G118">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8 G14:G17 G25:G26 G34:G47 D48 G54:G55 D57:D59 G82" unlockedFormula="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pane ySplit="4" topLeftCell="A5" activePane="bottomLeft" state="frozenSplit"/>
      <selection activeCell="H11" sqref="H11"/>
      <selection pane="bottomLeft"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5.85546875" style="12" customWidth="1"/>
    <col min="6" max="6" width="43.7109375" style="9" customWidth="1"/>
    <col min="7" max="7" width="25.42578125" style="9" customWidth="1"/>
    <col min="8" max="8" width="3.7109375" style="9" customWidth="1"/>
    <col min="9" max="9" width="3"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[37]Presentacion!C3</f>
        <v>IAC</v>
      </c>
      <c r="G1" s="56"/>
    </row>
    <row r="2" spans="1:7" s="3" customFormat="1" ht="15" customHeight="1">
      <c r="A2" s="1"/>
      <c r="B2" s="2"/>
      <c r="C2" s="294" t="s">
        <v>2</v>
      </c>
      <c r="D2" s="294"/>
      <c r="E2" s="294"/>
      <c r="F2" s="55" t="str">
        <f>[37]Presentacion!C4</f>
        <v>Treinta y Tres</v>
      </c>
      <c r="G2" s="56"/>
    </row>
    <row r="3" spans="1:7" s="3" customFormat="1" ht="15" customHeight="1">
      <c r="A3" s="1"/>
      <c r="B3" s="2"/>
      <c r="C3" s="294" t="s">
        <v>3</v>
      </c>
      <c r="D3" s="294"/>
      <c r="E3" s="294"/>
      <c r="F3" s="57">
        <f>[37]Presentacion!C7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2" t="s">
        <v>8</v>
      </c>
      <c r="G6" s="67">
        <f>+D6</f>
        <v>2021</v>
      </c>
    </row>
    <row r="7" spans="1:7">
      <c r="C7" s="69" t="s">
        <v>9</v>
      </c>
      <c r="D7" s="70"/>
      <c r="E7" s="68"/>
      <c r="F7" s="71" t="s">
        <v>10</v>
      </c>
      <c r="G7" s="72"/>
    </row>
    <row r="8" spans="1:7">
      <c r="B8" s="8" t="s">
        <v>11</v>
      </c>
      <c r="C8" s="73" t="s">
        <v>12</v>
      </c>
      <c r="D8" s="58">
        <v>1047278</v>
      </c>
      <c r="E8" s="74" t="s">
        <v>13</v>
      </c>
      <c r="F8" s="73" t="s">
        <v>14</v>
      </c>
      <c r="G8" s="75">
        <v>22895756</v>
      </c>
    </row>
    <row r="9" spans="1:7">
      <c r="B9" s="8" t="s">
        <v>15</v>
      </c>
      <c r="C9" s="73" t="s">
        <v>16</v>
      </c>
      <c r="D9" s="58">
        <v>0</v>
      </c>
      <c r="E9" s="74" t="s">
        <v>17</v>
      </c>
      <c r="F9" s="73" t="s">
        <v>18</v>
      </c>
      <c r="G9" s="75">
        <v>15085506</v>
      </c>
    </row>
    <row r="10" spans="1:7">
      <c r="B10" s="8" t="s">
        <v>19</v>
      </c>
      <c r="C10" s="73" t="s">
        <v>20</v>
      </c>
      <c r="D10" s="76">
        <v>87716565.159759998</v>
      </c>
      <c r="E10" s="74" t="s">
        <v>21</v>
      </c>
      <c r="F10" s="73" t="s">
        <v>22</v>
      </c>
      <c r="G10" s="58">
        <v>81680</v>
      </c>
    </row>
    <row r="11" spans="1:7" ht="16.5" thickBot="1">
      <c r="B11" s="8" t="s">
        <v>23</v>
      </c>
      <c r="C11" s="77" t="s">
        <v>24</v>
      </c>
      <c r="D11" s="78">
        <f>SUM(D8:D10)</f>
        <v>88763843.159759998</v>
      </c>
      <c r="E11" s="74" t="s">
        <v>25</v>
      </c>
      <c r="F11" s="73" t="s">
        <v>26</v>
      </c>
      <c r="G11" s="75">
        <v>2362607</v>
      </c>
    </row>
    <row r="12" spans="1:7">
      <c r="C12" s="69" t="s">
        <v>27</v>
      </c>
      <c r="D12" s="70"/>
      <c r="E12" s="74" t="s">
        <v>28</v>
      </c>
      <c r="F12" s="73" t="s">
        <v>29</v>
      </c>
      <c r="G12" s="58">
        <v>0</v>
      </c>
    </row>
    <row r="13" spans="1:7">
      <c r="B13" s="8" t="s">
        <v>30</v>
      </c>
      <c r="C13" s="73" t="s">
        <v>31</v>
      </c>
      <c r="D13" s="79">
        <v>37378731</v>
      </c>
      <c r="E13" s="74" t="s">
        <v>32</v>
      </c>
      <c r="F13" s="73" t="s">
        <v>33</v>
      </c>
      <c r="G13" s="75">
        <v>515734</v>
      </c>
    </row>
    <row r="14" spans="1:7">
      <c r="B14" s="8" t="s">
        <v>34</v>
      </c>
      <c r="C14" s="80" t="s">
        <v>35</v>
      </c>
      <c r="D14" s="58">
        <v>0</v>
      </c>
      <c r="E14" s="74" t="s">
        <v>36</v>
      </c>
      <c r="F14" s="73" t="s">
        <v>37</v>
      </c>
      <c r="G14" s="58">
        <v>1808770</v>
      </c>
    </row>
    <row r="15" spans="1:7">
      <c r="B15" s="8" t="s">
        <v>38</v>
      </c>
      <c r="C15" s="73" t="s">
        <v>39</v>
      </c>
      <c r="D15" s="58">
        <v>0</v>
      </c>
      <c r="E15" s="74" t="s">
        <v>40</v>
      </c>
      <c r="F15" s="73" t="s">
        <v>41</v>
      </c>
      <c r="G15" s="58">
        <v>1827300</v>
      </c>
    </row>
    <row r="16" spans="1:7">
      <c r="B16" s="8" t="s">
        <v>42</v>
      </c>
      <c r="C16" s="80" t="s">
        <v>43</v>
      </c>
      <c r="D16" s="58">
        <v>0</v>
      </c>
      <c r="E16" s="74" t="s">
        <v>44</v>
      </c>
      <c r="F16" s="73" t="s">
        <v>45</v>
      </c>
      <c r="G16" s="58">
        <v>6218516</v>
      </c>
    </row>
    <row r="17" spans="2:7">
      <c r="B17" s="8" t="s">
        <v>46</v>
      </c>
      <c r="C17" s="80" t="s">
        <v>47</v>
      </c>
      <c r="D17" s="58">
        <v>0</v>
      </c>
      <c r="E17" s="74" t="s">
        <v>48</v>
      </c>
      <c r="F17" s="73" t="s">
        <v>49</v>
      </c>
      <c r="G17" s="58">
        <v>12175258</v>
      </c>
    </row>
    <row r="18" spans="2:7" ht="16.5" thickBot="1">
      <c r="B18" s="8" t="s">
        <v>50</v>
      </c>
      <c r="C18" s="77" t="s">
        <v>51</v>
      </c>
      <c r="D18" s="78">
        <f>SUM(D13:D17)</f>
        <v>37378731</v>
      </c>
      <c r="E18" s="74" t="s">
        <v>52</v>
      </c>
      <c r="F18" s="73" t="s">
        <v>53</v>
      </c>
      <c r="G18" s="58">
        <v>0</v>
      </c>
    </row>
    <row r="19" spans="2:7">
      <c r="C19" s="69" t="s">
        <v>54</v>
      </c>
      <c r="D19" s="70"/>
      <c r="E19" s="68" t="s">
        <v>55</v>
      </c>
      <c r="F19" s="73" t="s">
        <v>56</v>
      </c>
      <c r="G19" s="58">
        <v>6488301</v>
      </c>
    </row>
    <row r="20" spans="2:7">
      <c r="B20" s="8" t="s">
        <v>57</v>
      </c>
      <c r="C20" s="73" t="s">
        <v>58</v>
      </c>
      <c r="D20" s="58">
        <v>410651</v>
      </c>
      <c r="E20" s="74" t="s">
        <v>59</v>
      </c>
      <c r="F20" s="73" t="s">
        <v>60</v>
      </c>
      <c r="G20" s="58">
        <v>0</v>
      </c>
    </row>
    <row r="21" spans="2:7" ht="16.5" thickBot="1">
      <c r="B21" s="8" t="s">
        <v>61</v>
      </c>
      <c r="C21" s="73" t="s">
        <v>62</v>
      </c>
      <c r="D21" s="75">
        <v>9740341</v>
      </c>
      <c r="E21" s="74" t="s">
        <v>63</v>
      </c>
      <c r="F21" s="77" t="s">
        <v>64</v>
      </c>
      <c r="G21" s="81">
        <f>SUM(G8:G20)</f>
        <v>69459428</v>
      </c>
    </row>
    <row r="22" spans="2:7">
      <c r="B22" s="8" t="s">
        <v>65</v>
      </c>
      <c r="C22" s="73" t="s">
        <v>66</v>
      </c>
      <c r="D22" s="58">
        <v>111218</v>
      </c>
      <c r="E22" s="74"/>
      <c r="F22" s="71" t="s">
        <v>67</v>
      </c>
      <c r="G22" s="72"/>
    </row>
    <row r="23" spans="2:7">
      <c r="B23" s="8" t="s">
        <v>68</v>
      </c>
      <c r="C23" s="73" t="s">
        <v>69</v>
      </c>
      <c r="D23" s="58">
        <v>0</v>
      </c>
      <c r="E23" s="74" t="s">
        <v>70</v>
      </c>
      <c r="F23" s="82" t="s">
        <v>71</v>
      </c>
      <c r="G23" s="75">
        <v>5254800</v>
      </c>
    </row>
    <row r="24" spans="2:7">
      <c r="B24" s="8" t="s">
        <v>72</v>
      </c>
      <c r="C24" s="73" t="s">
        <v>73</v>
      </c>
      <c r="D24" s="58">
        <v>0</v>
      </c>
      <c r="E24" s="74" t="s">
        <v>74</v>
      </c>
      <c r="F24" s="83" t="s">
        <v>60</v>
      </c>
      <c r="G24" s="58">
        <v>0</v>
      </c>
    </row>
    <row r="25" spans="2:7">
      <c r="B25" s="8" t="s">
        <v>75</v>
      </c>
      <c r="C25" s="73" t="s">
        <v>76</v>
      </c>
      <c r="D25" s="58">
        <v>0</v>
      </c>
      <c r="E25" s="74" t="s">
        <v>77</v>
      </c>
      <c r="F25" s="82" t="s">
        <v>78</v>
      </c>
      <c r="G25" s="58">
        <v>0</v>
      </c>
    </row>
    <row r="26" spans="2:7">
      <c r="B26" s="8" t="s">
        <v>79</v>
      </c>
      <c r="C26" s="73" t="s">
        <v>80</v>
      </c>
      <c r="D26" s="75">
        <v>5857393</v>
      </c>
      <c r="E26" s="74" t="s">
        <v>81</v>
      </c>
      <c r="F26" s="83" t="s">
        <v>82</v>
      </c>
      <c r="G26" s="58">
        <v>0</v>
      </c>
    </row>
    <row r="27" spans="2:7">
      <c r="B27" s="8" t="s">
        <v>83</v>
      </c>
      <c r="C27" s="73" t="s">
        <v>84</v>
      </c>
      <c r="D27" s="75">
        <v>26736817</v>
      </c>
      <c r="E27" s="74" t="s">
        <v>85</v>
      </c>
      <c r="F27" s="82" t="s">
        <v>86</v>
      </c>
      <c r="G27" s="58">
        <v>0</v>
      </c>
    </row>
    <row r="28" spans="2:7">
      <c r="B28" s="8" t="s">
        <v>87</v>
      </c>
      <c r="C28" s="73" t="s">
        <v>88</v>
      </c>
      <c r="D28" s="75">
        <v>0</v>
      </c>
      <c r="E28" s="74" t="s">
        <v>89</v>
      </c>
      <c r="F28" s="82" t="s">
        <v>90</v>
      </c>
      <c r="G28" s="58">
        <v>0</v>
      </c>
    </row>
    <row r="29" spans="2:7" ht="16.5" thickBot="1">
      <c r="B29" s="8" t="s">
        <v>91</v>
      </c>
      <c r="C29" s="73" t="s">
        <v>92</v>
      </c>
      <c r="D29" s="58">
        <v>0</v>
      </c>
      <c r="E29" s="74" t="s">
        <v>93</v>
      </c>
      <c r="F29" s="77" t="s">
        <v>94</v>
      </c>
      <c r="G29" s="78">
        <f>SUM(G23:G28)</f>
        <v>5254800</v>
      </c>
    </row>
    <row r="30" spans="2:7">
      <c r="B30" s="8" t="s">
        <v>95</v>
      </c>
      <c r="C30" s="73" t="s">
        <v>96</v>
      </c>
      <c r="D30" s="58">
        <v>0</v>
      </c>
      <c r="E30" s="74"/>
      <c r="F30" s="71" t="s">
        <v>97</v>
      </c>
      <c r="G30" s="72"/>
    </row>
    <row r="31" spans="2:7">
      <c r="B31" s="8" t="s">
        <v>98</v>
      </c>
      <c r="C31" s="80" t="s">
        <v>99</v>
      </c>
      <c r="D31" s="58">
        <v>0</v>
      </c>
      <c r="E31" s="74" t="s">
        <v>100</v>
      </c>
      <c r="F31" s="82" t="s">
        <v>101</v>
      </c>
      <c r="G31" s="75">
        <v>18631103</v>
      </c>
    </row>
    <row r="32" spans="2:7" ht="16.5" thickBot="1">
      <c r="B32" s="8" t="s">
        <v>102</v>
      </c>
      <c r="C32" s="77" t="s">
        <v>103</v>
      </c>
      <c r="D32" s="84">
        <f>SUM(D20:D31)</f>
        <v>42856420</v>
      </c>
      <c r="E32" s="74" t="s">
        <v>104</v>
      </c>
      <c r="F32" s="82" t="s">
        <v>105</v>
      </c>
      <c r="G32" s="58">
        <v>27185279</v>
      </c>
    </row>
    <row r="33" spans="2:7">
      <c r="C33" s="69" t="s">
        <v>106</v>
      </c>
      <c r="D33" s="70"/>
      <c r="E33" s="74" t="s">
        <v>107</v>
      </c>
      <c r="F33" s="82" t="s">
        <v>108</v>
      </c>
      <c r="G33" s="75">
        <v>0</v>
      </c>
    </row>
    <row r="34" spans="2:7">
      <c r="B34" s="8" t="s">
        <v>109</v>
      </c>
      <c r="C34" s="73" t="s">
        <v>110</v>
      </c>
      <c r="D34" s="58">
        <v>0</v>
      </c>
      <c r="E34" s="74" t="s">
        <v>111</v>
      </c>
      <c r="F34" s="82" t="s">
        <v>112</v>
      </c>
      <c r="G34" s="58">
        <v>0</v>
      </c>
    </row>
    <row r="35" spans="2:7">
      <c r="B35" s="8" t="s">
        <v>113</v>
      </c>
      <c r="C35" s="73" t="s">
        <v>114</v>
      </c>
      <c r="D35" s="58">
        <v>0</v>
      </c>
      <c r="E35" s="68" t="s">
        <v>115</v>
      </c>
      <c r="F35" s="82" t="s">
        <v>116</v>
      </c>
      <c r="G35" s="58">
        <v>7870692</v>
      </c>
    </row>
    <row r="36" spans="2:7">
      <c r="B36" s="8" t="s">
        <v>117</v>
      </c>
      <c r="C36" s="73" t="s">
        <v>118</v>
      </c>
      <c r="D36" s="58">
        <v>0</v>
      </c>
      <c r="E36" s="74" t="s">
        <v>119</v>
      </c>
      <c r="F36" s="82" t="s">
        <v>120</v>
      </c>
      <c r="G36" s="58">
        <v>0</v>
      </c>
    </row>
    <row r="37" spans="2:7">
      <c r="B37" s="8" t="s">
        <v>121</v>
      </c>
      <c r="C37" s="73" t="s">
        <v>122</v>
      </c>
      <c r="D37" s="58">
        <v>0</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4891612</v>
      </c>
    </row>
    <row r="42" spans="2:7">
      <c r="B42" s="8" t="s">
        <v>141</v>
      </c>
      <c r="C42" s="73" t="s">
        <v>142</v>
      </c>
      <c r="D42" s="58">
        <v>0</v>
      </c>
      <c r="E42" s="85" t="s">
        <v>143</v>
      </c>
      <c r="F42" s="82" t="s">
        <v>144</v>
      </c>
      <c r="G42" s="58">
        <v>362846</v>
      </c>
    </row>
    <row r="43" spans="2:7">
      <c r="B43" s="8" t="s">
        <v>145</v>
      </c>
      <c r="C43" s="73" t="s">
        <v>146</v>
      </c>
      <c r="D43" s="58">
        <v>388067</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row>
    <row r="46" spans="2:7">
      <c r="B46" s="8" t="s">
        <v>157</v>
      </c>
      <c r="C46" s="73" t="s">
        <v>158</v>
      </c>
      <c r="D46" s="75">
        <v>0</v>
      </c>
      <c r="E46" s="74" t="s">
        <v>159</v>
      </c>
      <c r="F46" s="82" t="s">
        <v>160</v>
      </c>
      <c r="G46" s="58">
        <v>553311</v>
      </c>
    </row>
    <row r="47" spans="2:7">
      <c r="B47" s="8" t="s">
        <v>161</v>
      </c>
      <c r="C47" s="73" t="s">
        <v>162</v>
      </c>
      <c r="D47" s="75">
        <v>4126159</v>
      </c>
      <c r="E47" s="74" t="s">
        <v>163</v>
      </c>
      <c r="F47" s="82" t="s">
        <v>164</v>
      </c>
      <c r="G47" s="58">
        <v>3301907</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540076</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f>2220472+5867793</f>
        <v>8088265</v>
      </c>
    </row>
    <row r="55" spans="2:7" ht="16.5" thickBot="1">
      <c r="B55" s="8" t="s">
        <v>191</v>
      </c>
      <c r="C55" s="77" t="s">
        <v>192</v>
      </c>
      <c r="D55" s="84">
        <f>SUM(D34:D54)</f>
        <v>5054302</v>
      </c>
      <c r="E55" s="74" t="s">
        <v>193</v>
      </c>
      <c r="F55" s="82" t="s">
        <v>194</v>
      </c>
      <c r="G55" s="58">
        <v>-1466948</v>
      </c>
    </row>
    <row r="56" spans="2:7" ht="16.5" thickBot="1">
      <c r="C56" s="69" t="s">
        <v>195</v>
      </c>
      <c r="D56" s="70"/>
      <c r="E56" s="74" t="s">
        <v>196</v>
      </c>
      <c r="F56" s="77" t="s">
        <v>197</v>
      </c>
      <c r="G56" s="84">
        <f>SUM(G31:G55)</f>
        <v>69418067</v>
      </c>
    </row>
    <row r="57" spans="2:7">
      <c r="B57" s="8" t="s">
        <v>198</v>
      </c>
      <c r="C57" s="73" t="s">
        <v>199</v>
      </c>
      <c r="D57" s="58">
        <v>13789647</v>
      </c>
      <c r="E57" s="74"/>
      <c r="F57" s="71" t="s">
        <v>200</v>
      </c>
      <c r="G57" s="72"/>
    </row>
    <row r="58" spans="2:7">
      <c r="B58" s="8" t="s">
        <v>201</v>
      </c>
      <c r="C58" s="73" t="s">
        <v>202</v>
      </c>
      <c r="D58" s="58">
        <v>0</v>
      </c>
      <c r="E58" s="74" t="s">
        <v>203</v>
      </c>
      <c r="F58" s="73" t="s">
        <v>204</v>
      </c>
      <c r="G58" s="58">
        <v>0</v>
      </c>
    </row>
    <row r="59" spans="2:7">
      <c r="B59" s="8" t="s">
        <v>205</v>
      </c>
      <c r="C59" s="73" t="s">
        <v>206</v>
      </c>
      <c r="D59" s="58">
        <v>6354297</v>
      </c>
      <c r="E59" s="74" t="s">
        <v>207</v>
      </c>
      <c r="F59" s="73" t="s">
        <v>208</v>
      </c>
      <c r="G59" s="58">
        <v>0</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row>
    <row r="63" spans="2:7" ht="16.5" thickBot="1">
      <c r="B63" s="8" t="s">
        <v>221</v>
      </c>
      <c r="C63" s="86" t="s">
        <v>222</v>
      </c>
      <c r="D63" s="87">
        <f>SUM(D57:D62)</f>
        <v>20143944</v>
      </c>
      <c r="E63" s="74" t="s">
        <v>223</v>
      </c>
      <c r="F63" s="86" t="s">
        <v>224</v>
      </c>
      <c r="G63" s="84">
        <f>SUM(G58:G62)</f>
        <v>0</v>
      </c>
    </row>
    <row r="64" spans="2:7" ht="16.5" thickBot="1">
      <c r="B64" s="8" t="s">
        <v>225</v>
      </c>
      <c r="C64" s="88" t="s">
        <v>226</v>
      </c>
      <c r="D64" s="89">
        <f>D11+D18+D32+D55+D63</f>
        <v>194197240.15976</v>
      </c>
      <c r="E64" s="74" t="s">
        <v>227</v>
      </c>
      <c r="F64" s="88" t="s">
        <v>228</v>
      </c>
      <c r="G64" s="89">
        <f>+G21+G29+G56+G63</f>
        <v>144132295</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12700716</v>
      </c>
    </row>
    <row r="82" spans="2:7">
      <c r="B82" s="2" t="s">
        <v>286</v>
      </c>
      <c r="C82" s="80" t="s">
        <v>43</v>
      </c>
      <c r="D82" s="58">
        <v>0</v>
      </c>
      <c r="E82" s="92" t="s">
        <v>287</v>
      </c>
      <c r="F82" s="82" t="s">
        <v>274</v>
      </c>
      <c r="G82" s="58">
        <v>0</v>
      </c>
    </row>
    <row r="83" spans="2:7">
      <c r="B83" s="2" t="s">
        <v>288</v>
      </c>
      <c r="C83" s="73" t="s">
        <v>289</v>
      </c>
      <c r="D83" s="75">
        <v>83534434</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83534434</v>
      </c>
      <c r="E86" s="92" t="s">
        <v>302</v>
      </c>
      <c r="F86" s="77" t="s">
        <v>303</v>
      </c>
      <c r="G86" s="84">
        <f>SUM(G81:G85)</f>
        <v>12700716</v>
      </c>
    </row>
    <row r="87" spans="2:7">
      <c r="B87" s="2"/>
      <c r="C87" s="69" t="s">
        <v>304</v>
      </c>
      <c r="D87" s="70"/>
      <c r="E87" s="92"/>
      <c r="F87" s="71" t="s">
        <v>305</v>
      </c>
      <c r="G87" s="72"/>
    </row>
    <row r="88" spans="2:7">
      <c r="B88" s="2" t="s">
        <v>306</v>
      </c>
      <c r="C88" s="73" t="s">
        <v>307</v>
      </c>
      <c r="D88" s="94">
        <v>22000165</v>
      </c>
      <c r="E88" s="92" t="s">
        <v>308</v>
      </c>
      <c r="F88" s="82" t="s">
        <v>309</v>
      </c>
      <c r="G88" s="93">
        <v>0</v>
      </c>
    </row>
    <row r="89" spans="2:7">
      <c r="B89" s="2" t="s">
        <v>310</v>
      </c>
      <c r="C89" s="73" t="s">
        <v>311</v>
      </c>
      <c r="D89" s="94">
        <v>265309794</v>
      </c>
      <c r="E89" s="92" t="s">
        <v>312</v>
      </c>
      <c r="F89" s="82" t="s">
        <v>313</v>
      </c>
      <c r="G89" s="58">
        <v>0</v>
      </c>
    </row>
    <row r="90" spans="2:7">
      <c r="B90" s="2" t="s">
        <v>314</v>
      </c>
      <c r="C90" s="80" t="s">
        <v>315</v>
      </c>
      <c r="D90" s="94">
        <v>-63847048</v>
      </c>
      <c r="E90" s="92" t="s">
        <v>316</v>
      </c>
      <c r="F90" s="82" t="s">
        <v>317</v>
      </c>
      <c r="G90" s="58">
        <v>0</v>
      </c>
    </row>
    <row r="91" spans="2:7">
      <c r="B91" s="2" t="s">
        <v>318</v>
      </c>
      <c r="C91" s="73" t="s">
        <v>319</v>
      </c>
      <c r="D91" s="94">
        <v>90259215</v>
      </c>
      <c r="E91" s="92" t="s">
        <v>320</v>
      </c>
      <c r="F91" s="82" t="s">
        <v>321</v>
      </c>
      <c r="G91" s="93">
        <v>0</v>
      </c>
    </row>
    <row r="92" spans="2:7">
      <c r="B92" s="2" t="s">
        <v>322</v>
      </c>
      <c r="C92" s="80" t="s">
        <v>323</v>
      </c>
      <c r="D92" s="94">
        <v>-70517076</v>
      </c>
      <c r="E92" s="92" t="s">
        <v>324</v>
      </c>
      <c r="F92" s="82" t="s">
        <v>325</v>
      </c>
      <c r="G92" s="75">
        <v>0</v>
      </c>
    </row>
    <row r="93" spans="2:7">
      <c r="B93" s="2" t="s">
        <v>326</v>
      </c>
      <c r="C93" s="73" t="s">
        <v>327</v>
      </c>
      <c r="D93" s="94">
        <v>18559219</v>
      </c>
      <c r="E93" s="92" t="s">
        <v>328</v>
      </c>
      <c r="F93" s="82" t="s">
        <v>329</v>
      </c>
      <c r="G93" s="75">
        <v>0</v>
      </c>
    </row>
    <row r="94" spans="2:7">
      <c r="B94" s="2" t="s">
        <v>330</v>
      </c>
      <c r="C94" s="80" t="s">
        <v>331</v>
      </c>
      <c r="D94" s="94">
        <v>-15812929</v>
      </c>
      <c r="E94" s="92" t="s">
        <v>332</v>
      </c>
      <c r="F94" s="82" t="s">
        <v>333</v>
      </c>
      <c r="G94" s="93">
        <v>0</v>
      </c>
    </row>
    <row r="95" spans="2:7">
      <c r="B95" s="2" t="s">
        <v>334</v>
      </c>
      <c r="C95" s="73" t="s">
        <v>335</v>
      </c>
      <c r="D95" s="94">
        <v>9947586</v>
      </c>
      <c r="E95" s="92" t="s">
        <v>336</v>
      </c>
      <c r="F95" s="82" t="s">
        <v>337</v>
      </c>
      <c r="G95" s="93">
        <v>1481653</v>
      </c>
    </row>
    <row r="96" spans="2:7" ht="16.5" thickBot="1">
      <c r="B96" s="2" t="s">
        <v>338</v>
      </c>
      <c r="C96" s="80" t="s">
        <v>339</v>
      </c>
      <c r="D96" s="94">
        <v>-6630932</v>
      </c>
      <c r="E96" s="92" t="s">
        <v>340</v>
      </c>
      <c r="F96" s="86" t="s">
        <v>341</v>
      </c>
      <c r="G96" s="84">
        <f>SUM(G88:G95)</f>
        <v>1481653</v>
      </c>
    </row>
    <row r="97" spans="2:7">
      <c r="B97" s="2" t="s">
        <v>342</v>
      </c>
      <c r="C97" s="73" t="s">
        <v>343</v>
      </c>
      <c r="D97" s="94">
        <v>26455295</v>
      </c>
      <c r="E97" s="92"/>
      <c r="F97" s="71" t="s">
        <v>344</v>
      </c>
      <c r="G97" s="72"/>
    </row>
    <row r="98" spans="2:7">
      <c r="B98" s="2" t="s">
        <v>345</v>
      </c>
      <c r="C98" s="80" t="s">
        <v>346</v>
      </c>
      <c r="D98" s="94">
        <v>-21091641</v>
      </c>
      <c r="E98" s="92" t="s">
        <v>347</v>
      </c>
      <c r="F98" s="82" t="s">
        <v>348</v>
      </c>
      <c r="G98" s="93">
        <v>0</v>
      </c>
    </row>
    <row r="99" spans="2:7">
      <c r="B99" s="2" t="s">
        <v>349</v>
      </c>
      <c r="C99" s="73" t="s">
        <v>350</v>
      </c>
      <c r="D99" s="94">
        <v>219235</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254850883</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14182369</v>
      </c>
    </row>
    <row r="106" spans="2:7" ht="16.5" thickBot="1">
      <c r="B106" s="2" t="s">
        <v>375</v>
      </c>
      <c r="C106" s="73" t="s">
        <v>376</v>
      </c>
      <c r="D106" s="75">
        <v>4325476</v>
      </c>
      <c r="E106" s="92"/>
      <c r="F106" s="91"/>
      <c r="G106" s="91"/>
    </row>
    <row r="107" spans="2:7" ht="16.5" thickBot="1">
      <c r="B107" s="2" t="s">
        <v>377</v>
      </c>
      <c r="C107" s="80" t="s">
        <v>378</v>
      </c>
      <c r="D107" s="75">
        <v>-2026429</v>
      </c>
      <c r="E107" s="92" t="s">
        <v>379</v>
      </c>
      <c r="F107" s="96" t="s">
        <v>380</v>
      </c>
      <c r="G107" s="97">
        <f>+G64+G105</f>
        <v>158314664</v>
      </c>
    </row>
    <row r="108" spans="2:7" ht="16.5" thickBot="1">
      <c r="B108" s="2" t="s">
        <v>381</v>
      </c>
      <c r="C108" s="86" t="s">
        <v>382</v>
      </c>
      <c r="D108" s="87">
        <f>SUM(D104:D107)</f>
        <v>2299047</v>
      </c>
      <c r="E108" s="92"/>
      <c r="F108" s="91"/>
      <c r="G108" s="91"/>
    </row>
    <row r="109" spans="2:7" ht="16.5" thickBot="1">
      <c r="B109" s="2" t="s">
        <v>383</v>
      </c>
      <c r="C109" s="88" t="s">
        <v>384</v>
      </c>
      <c r="D109" s="89">
        <f>+D72+D77+D86+D102+D108</f>
        <v>340684364</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534881604.15976</v>
      </c>
      <c r="E111" s="92" t="s">
        <v>389</v>
      </c>
      <c r="F111" s="82" t="s">
        <v>390</v>
      </c>
      <c r="G111" s="101">
        <v>28750</v>
      </c>
    </row>
    <row r="112" spans="2:7">
      <c r="B112" s="2"/>
      <c r="C112" s="91"/>
      <c r="D112" s="91"/>
      <c r="E112" s="92" t="s">
        <v>391</v>
      </c>
      <c r="F112" s="82" t="s">
        <v>392</v>
      </c>
      <c r="G112" s="101">
        <v>0</v>
      </c>
    </row>
    <row r="113" spans="2:7" ht="16.5" thickBot="1">
      <c r="C113" s="102"/>
      <c r="D113" s="103"/>
      <c r="E113" s="92" t="s">
        <v>393</v>
      </c>
      <c r="F113" s="104" t="s">
        <v>394</v>
      </c>
      <c r="G113" s="105">
        <f>SUM(G111:G112)</f>
        <v>28750</v>
      </c>
    </row>
    <row r="114" spans="2:7">
      <c r="B114" s="2"/>
      <c r="C114" s="90"/>
      <c r="D114" s="106"/>
      <c r="E114" s="92"/>
      <c r="F114" s="99" t="s">
        <v>395</v>
      </c>
      <c r="G114" s="107"/>
    </row>
    <row r="115" spans="2:7">
      <c r="B115" s="2" t="s">
        <v>396</v>
      </c>
      <c r="C115" s="108" t="s">
        <v>397</v>
      </c>
      <c r="D115" s="109"/>
      <c r="E115" s="110" t="s">
        <v>398</v>
      </c>
      <c r="F115" s="82" t="s">
        <v>399</v>
      </c>
      <c r="G115" s="58">
        <v>61472713</v>
      </c>
    </row>
    <row r="116" spans="2:7">
      <c r="B116" s="2"/>
      <c r="C116" s="90"/>
      <c r="D116" s="106"/>
      <c r="E116" s="110" t="s">
        <v>400</v>
      </c>
      <c r="F116" s="82" t="s">
        <v>401</v>
      </c>
      <c r="G116" s="58">
        <v>27545929</v>
      </c>
    </row>
    <row r="117" spans="2:7">
      <c r="B117" s="2" t="s">
        <v>402</v>
      </c>
      <c r="C117" s="108" t="s">
        <v>403</v>
      </c>
      <c r="D117" s="109"/>
      <c r="E117" s="110" t="s">
        <v>404</v>
      </c>
      <c r="F117" s="82" t="s">
        <v>405</v>
      </c>
      <c r="G117" s="58">
        <v>102782206</v>
      </c>
    </row>
    <row r="118" spans="2:7">
      <c r="B118" s="2"/>
      <c r="C118" s="90"/>
      <c r="D118" s="91"/>
      <c r="E118" s="68" t="s">
        <v>406</v>
      </c>
      <c r="F118" s="82" t="s">
        <v>407</v>
      </c>
      <c r="G118" s="58">
        <v>0</v>
      </c>
    </row>
    <row r="119" spans="2:7" ht="16.5" thickBot="1">
      <c r="B119" s="2"/>
      <c r="C119" s="102"/>
      <c r="D119" s="103"/>
      <c r="E119" s="68" t="s">
        <v>408</v>
      </c>
      <c r="F119" s="82" t="s">
        <v>409</v>
      </c>
      <c r="G119" s="111">
        <v>174842648</v>
      </c>
    </row>
    <row r="120" spans="2:7" ht="16.5" thickBot="1">
      <c r="C120" s="290" t="str">
        <f>IF(D114-D116=0,"Cuentas de Orden Coiniciden","Cuentas de Orden No Coinciden")</f>
        <v>Cuentas de Orden Coiniciden</v>
      </c>
      <c r="D120" s="291"/>
      <c r="E120" s="110" t="s">
        <v>410</v>
      </c>
      <c r="F120" s="104" t="s">
        <v>411</v>
      </c>
      <c r="G120" s="105">
        <f>+IF([37]E.C.P!E70-SUM(G115:G119)=0,[37]E.C.P!E70,"Error")</f>
        <v>366643496</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122"/>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16413440</v>
      </c>
    </row>
    <row r="127" spans="2:7" ht="15" customHeight="1" thickBot="1">
      <c r="C127" s="102"/>
      <c r="D127" s="103"/>
      <c r="E127" s="110" t="s">
        <v>423</v>
      </c>
      <c r="F127" s="116" t="s">
        <v>424</v>
      </c>
      <c r="G127" s="105">
        <f>+[37]E.C.P!F70</f>
        <v>16413440</v>
      </c>
    </row>
    <row r="128" spans="2:7" ht="16.5" customHeight="1">
      <c r="C128" s="102"/>
      <c r="D128" s="103"/>
      <c r="E128" s="110"/>
      <c r="F128" s="117" t="s">
        <v>425</v>
      </c>
      <c r="G128" s="107"/>
    </row>
    <row r="129" spans="3:7" ht="12.75" customHeight="1">
      <c r="C129" s="289"/>
      <c r="D129" s="289"/>
      <c r="E129" s="110" t="s">
        <v>426</v>
      </c>
      <c r="F129" s="82" t="s">
        <v>427</v>
      </c>
      <c r="G129" s="58">
        <f>-13614120+11952</f>
        <v>-13602168</v>
      </c>
    </row>
    <row r="130" spans="3:7" ht="12.75" customHeight="1">
      <c r="C130" s="289"/>
      <c r="D130" s="289"/>
      <c r="E130" s="110" t="s">
        <v>428</v>
      </c>
      <c r="F130" s="82" t="s">
        <v>429</v>
      </c>
      <c r="G130" s="94">
        <v>7083422</v>
      </c>
    </row>
    <row r="131" spans="3:7" ht="17.25" customHeight="1" thickBot="1">
      <c r="C131" s="102"/>
      <c r="D131" s="103"/>
      <c r="E131" s="110" t="s">
        <v>430</v>
      </c>
      <c r="F131" s="116" t="s">
        <v>431</v>
      </c>
      <c r="G131" s="105">
        <f>SUM(G129:G130)</f>
        <v>-6518746</v>
      </c>
    </row>
    <row r="132" spans="3:7" ht="15" customHeight="1" thickBot="1">
      <c r="C132" s="102"/>
      <c r="D132" s="103"/>
      <c r="E132" s="110" t="s">
        <v>432</v>
      </c>
      <c r="F132" s="88" t="s">
        <v>433</v>
      </c>
      <c r="G132" s="118">
        <f>+G113+G120+G127+G131</f>
        <v>376566940</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534881604</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33:D134"/>
    <mergeCell ref="C1:E1"/>
    <mergeCell ref="C2:E2"/>
    <mergeCell ref="C3:E3"/>
    <mergeCell ref="C4:D4"/>
    <mergeCell ref="C120:D121"/>
    <mergeCell ref="C129:D130"/>
  </mergeCells>
  <conditionalFormatting sqref="D8:D11 D13:D18 D34:D55 D57:D63 D68:D72 D74:D77 D79:D86 D88:D102 D104:D108 G8:G21 G23 D20:D32 G31:G134 G29">
    <cfRule type="cellIs" dxfId="21" priority="3" stopIfTrue="1" operator="between">
      <formula>-0.1</formula>
      <formula>-50</formula>
    </cfRule>
    <cfRule type="cellIs" dxfId="20" priority="4" stopIfTrue="1" operator="between">
      <formula>0.1</formula>
      <formula>50</formula>
    </cfRule>
  </conditionalFormatting>
  <conditionalFormatting sqref="G24:G28">
    <cfRule type="cellIs" dxfId="19" priority="1" stopIfTrue="1" operator="between">
      <formula>-0.1</formula>
      <formula>-50</formula>
    </cfRule>
    <cfRule type="cellIs" dxfId="18" priority="2" stopIfTrue="1" operator="between">
      <formula>0.1</formula>
      <formula>50</formula>
    </cfRule>
  </conditionalFormatting>
  <dataValidations count="19">
    <dataValidation type="custom" operator="greaterThanOrEqual" errorTitle="Error en los datos ingresados" error="El valor ingresado debe ser mayor o igual que cero" sqref="D11">
      <formula1>SUM(D8:D10)</formula1>
    </dataValidation>
    <dataValidation type="decimal" operator="greaterThanOrEqual" showErrorMessage="1" errorTitle="Error de Datos" error="Debe ingresar un valor positivo o cero" sqref="D115 D117">
      <formula1>0</formula1>
    </dataValidation>
    <dataValidation type="decimal" operator="greaterThanOrEqual" allowBlank="1" sqref="D32">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errorTitle="Error de datos " error="Debe ingresar un valor positivo o cero" sqref="D63:D65 D111 D55 D45:D47 D109">
      <formula1>0</formula1>
    </dataValidation>
    <dataValidation allowBlank="1" showInputMessage="1" sqref="D26:D28 D21"/>
    <dataValidation type="decimal" operator="greaterThanOrEqual" allowBlank="1" showInputMessage="1" sqref="D72">
      <formula1>0</formula1>
    </dataValidation>
    <dataValidation allowBlank="1" sqref="G132"/>
    <dataValidation type="date" allowBlank="1" showErrorMessage="1" errorTitle="Error de datos" error="Debe introducir una fecha válida" sqref="F3">
      <formula1>37622</formula1>
      <formula2>37986</formula2>
    </dataValidation>
    <dataValidation type="decimal" operator="greaterThanOrEqual" allowBlank="1" showErrorMessage="1" error="Debe ser un valor positivo o cero_x000a_" sqref="D18">
      <formula1>0</formula1>
    </dataValidation>
    <dataValidation type="decimal" operator="greaterThanOrEqual" allowBlank="1" showInputMessage="1" showErrorMessage="1" sqref="D77">
      <formula1>0</formula1>
    </dataValidation>
    <dataValidation operator="greaterThanOrEqual" allowBlank="1" errorTitle="Error de datos " error="Debe ingresar un valor positivo o cero" sqref="D108"/>
    <dataValidation type="whole" operator="greaterThanOrEqual" allowBlank="1" showInputMessage="1" showErrorMessage="1" errorTitle="Error de Datos" error="Debe ingresar un número entero _x000a_positivo o cero" sqref="D48:D50 D34:D44">
      <formula1>0</formula1>
    </dataValidation>
    <dataValidation type="whole" operator="greaterThanOrEqual" allowBlank="1" showErrorMessage="1" errorTitle="Error de Datos " error="Debe ingresar un número entero _x000a_positivo o cero" sqref="D20 D29:D30 D23:D25">
      <formula1>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whole" operator="greaterThanOrEqual" allowBlank="1" showInputMessage="1" showErrorMessage="1" sqref="D22">
      <formula1>0</formula1>
    </dataValidation>
    <dataValidation operator="greaterThan" showInputMessage="1" showErrorMessage="1" errorTitle="eee" sqref="G129"/>
    <dataValidation type="custom" operator="greaterThan" showInputMessage="1" showErrorMessage="1" errorTitle="eee" sqref="G111:G112">
      <formula1>OR(G111=0, G111&gt;=50)</formula1>
    </dataValidation>
  </dataValidations>
  <printOptions horizontalCentered="1"/>
  <pageMargins left="0.23622047244094491" right="0.23622047244094491" top="0.74803149606299213" bottom="0.74803149606299213" header="0.31496062992125984" footer="0.31496062992125984"/>
  <pageSetup paperSize="9" scale="54" fitToHeight="0" orientation="portrait" r:id="rId1"/>
  <headerFooter alignWithMargins="0"/>
  <rowBreaks count="1" manualBreakCount="1">
    <brk id="65" min="2" max="16383" man="1"/>
  </rowBreaks>
  <ignoredErrors>
    <ignoredError sqref="E9:E1048576" numberStoredAsText="1"/>
    <ignoredError sqref="G129 G54"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G136" sqref="G136"/>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5703125" style="9" customWidth="1"/>
    <col min="9" max="9" width="9.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
        <v>437</v>
      </c>
      <c r="G1" s="56"/>
    </row>
    <row r="2" spans="1:7" s="3" customFormat="1" ht="15" customHeight="1">
      <c r="A2" s="1"/>
      <c r="B2" s="2"/>
      <c r="C2" s="294" t="s">
        <v>2</v>
      </c>
      <c r="D2" s="294"/>
      <c r="E2" s="294"/>
      <c r="F2" s="55" t="s">
        <v>436</v>
      </c>
      <c r="G2" s="56"/>
    </row>
    <row r="3" spans="1:7" s="3" customFormat="1" ht="15" customHeight="1">
      <c r="A3" s="1"/>
      <c r="B3" s="2"/>
      <c r="C3" s="294" t="s">
        <v>3</v>
      </c>
      <c r="D3" s="294"/>
      <c r="E3" s="294"/>
      <c r="F3" s="57">
        <f>[38]Presentacion!C7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f>SUM('ASOC.ESPAÑOLA:UNIVERSAL SPS'!D8)</f>
        <v>30864487</v>
      </c>
      <c r="E8" s="74" t="s">
        <v>13</v>
      </c>
      <c r="F8" s="73" t="s">
        <v>14</v>
      </c>
      <c r="G8" s="58">
        <f>SUM('ASOC.ESPAÑOLA:UNIVERSAL SPS'!G8)</f>
        <v>2194182453.0724001</v>
      </c>
    </row>
    <row r="9" spans="1:7">
      <c r="B9" s="8" t="s">
        <v>15</v>
      </c>
      <c r="C9" s="73" t="s">
        <v>16</v>
      </c>
      <c r="D9" s="58">
        <f>SUM('ASOC.ESPAÑOLA:UNIVERSAL SPS'!D9)</f>
        <v>38371231.140000001</v>
      </c>
      <c r="E9" s="74" t="s">
        <v>17</v>
      </c>
      <c r="F9" s="73" t="s">
        <v>18</v>
      </c>
      <c r="G9" s="58">
        <f>SUM('ASOC.ESPAÑOLA:UNIVERSAL SPS'!G9)</f>
        <v>303548560.34999996</v>
      </c>
    </row>
    <row r="10" spans="1:7">
      <c r="B10" s="8" t="s">
        <v>19</v>
      </c>
      <c r="C10" s="73" t="s">
        <v>20</v>
      </c>
      <c r="D10" s="58">
        <f>SUM('ASOC.ESPAÑOLA:UNIVERSAL SPS'!D10)</f>
        <v>3045895877.5422359</v>
      </c>
      <c r="E10" s="74" t="s">
        <v>21</v>
      </c>
      <c r="F10" s="73" t="s">
        <v>22</v>
      </c>
      <c r="G10" s="58">
        <f>SUM('ASOC.ESPAÑOLA:UNIVERSAL SPS'!G10)</f>
        <v>888777</v>
      </c>
    </row>
    <row r="11" spans="1:7" ht="16.5" thickBot="1">
      <c r="B11" s="8" t="s">
        <v>23</v>
      </c>
      <c r="C11" s="77" t="s">
        <v>24</v>
      </c>
      <c r="D11" s="78">
        <f>SUM(D8:D10)</f>
        <v>3115131595.6822357</v>
      </c>
      <c r="E11" s="74" t="s">
        <v>25</v>
      </c>
      <c r="F11" s="73" t="s">
        <v>26</v>
      </c>
      <c r="G11" s="58">
        <f>SUM('ASOC.ESPAÑOLA:UNIVERSAL SPS'!G11)</f>
        <v>153141029.00960001</v>
      </c>
    </row>
    <row r="12" spans="1:7">
      <c r="C12" s="69" t="s">
        <v>27</v>
      </c>
      <c r="D12" s="70"/>
      <c r="E12" s="74" t="s">
        <v>28</v>
      </c>
      <c r="F12" s="73" t="s">
        <v>29</v>
      </c>
      <c r="G12" s="58">
        <f>SUM('ASOC.ESPAÑOLA:UNIVERSAL SPS'!G12)</f>
        <v>52303905</v>
      </c>
    </row>
    <row r="13" spans="1:7">
      <c r="B13" s="8" t="s">
        <v>30</v>
      </c>
      <c r="C13" s="73" t="s">
        <v>31</v>
      </c>
      <c r="D13" s="58">
        <f>SUM('ASOC.ESPAÑOLA:UNIVERSAL SPS'!D13)</f>
        <v>788423922.92939997</v>
      </c>
      <c r="E13" s="74" t="s">
        <v>32</v>
      </c>
      <c r="F13" s="73" t="s">
        <v>33</v>
      </c>
      <c r="G13" s="58">
        <f>SUM('ASOC.ESPAÑOLA:UNIVERSAL SPS'!G13)</f>
        <v>136979087.80000001</v>
      </c>
    </row>
    <row r="14" spans="1:7">
      <c r="B14" s="8" t="s">
        <v>34</v>
      </c>
      <c r="C14" s="80" t="s">
        <v>35</v>
      </c>
      <c r="D14" s="58">
        <f>SUM('ASOC.ESPAÑOLA:UNIVERSAL SPS'!D14)</f>
        <v>0</v>
      </c>
      <c r="E14" s="74" t="s">
        <v>36</v>
      </c>
      <c r="F14" s="73" t="s">
        <v>37</v>
      </c>
      <c r="G14" s="58">
        <f>SUM('ASOC.ESPAÑOLA:UNIVERSAL SPS'!G14)</f>
        <v>186297742.74000001</v>
      </c>
    </row>
    <row r="15" spans="1:7">
      <c r="B15" s="8" t="s">
        <v>38</v>
      </c>
      <c r="C15" s="73" t="s">
        <v>39</v>
      </c>
      <c r="D15" s="58">
        <f>SUM('ASOC.ESPAÑOLA:UNIVERSAL SPS'!D15)</f>
        <v>218938298</v>
      </c>
      <c r="E15" s="74" t="s">
        <v>40</v>
      </c>
      <c r="F15" s="73" t="s">
        <v>41</v>
      </c>
      <c r="G15" s="58">
        <f>SUM('ASOC.ESPAÑOLA:UNIVERSAL SPS'!G15)</f>
        <v>75758331.210000008</v>
      </c>
    </row>
    <row r="16" spans="1:7">
      <c r="B16" s="8" t="s">
        <v>42</v>
      </c>
      <c r="C16" s="80" t="s">
        <v>43</v>
      </c>
      <c r="D16" s="58">
        <f>SUM('ASOC.ESPAÑOLA:UNIVERSAL SPS'!D16)</f>
        <v>-2337599.9</v>
      </c>
      <c r="E16" s="74" t="s">
        <v>44</v>
      </c>
      <c r="F16" s="73" t="s">
        <v>45</v>
      </c>
      <c r="G16" s="58">
        <f>SUM('ASOC.ESPAÑOLA:UNIVERSAL SPS'!G16)</f>
        <v>277772181.14999998</v>
      </c>
    </row>
    <row r="17" spans="2:7">
      <c r="B17" s="8" t="s">
        <v>46</v>
      </c>
      <c r="C17" s="80" t="s">
        <v>47</v>
      </c>
      <c r="D17" s="58">
        <f>SUM('ASOC.ESPAÑOLA:UNIVERSAL SPS'!D17)</f>
        <v>0</v>
      </c>
      <c r="E17" s="74" t="s">
        <v>48</v>
      </c>
      <c r="F17" s="73" t="s">
        <v>49</v>
      </c>
      <c r="G17" s="58">
        <f>SUM('ASOC.ESPAÑOLA:UNIVERSAL SPS'!G17)</f>
        <v>2419879208.5100002</v>
      </c>
    </row>
    <row r="18" spans="2:7" ht="16.5" thickBot="1">
      <c r="B18" s="8" t="s">
        <v>50</v>
      </c>
      <c r="C18" s="77" t="s">
        <v>51</v>
      </c>
      <c r="D18" s="78">
        <f>SUM(D13:D17)</f>
        <v>1005024621.0294</v>
      </c>
      <c r="E18" s="74" t="s">
        <v>52</v>
      </c>
      <c r="F18" s="73" t="s">
        <v>53</v>
      </c>
      <c r="G18" s="58">
        <f>SUM('ASOC.ESPAÑOLA:UNIVERSAL SPS'!G18)</f>
        <v>3522309</v>
      </c>
    </row>
    <row r="19" spans="2:7">
      <c r="C19" s="69" t="s">
        <v>54</v>
      </c>
      <c r="D19" s="70"/>
      <c r="E19" s="68" t="s">
        <v>55</v>
      </c>
      <c r="F19" s="73" t="s">
        <v>56</v>
      </c>
      <c r="G19" s="58">
        <f>SUM('ASOC.ESPAÑOLA:UNIVERSAL SPS'!G19)</f>
        <v>1834974576.0999999</v>
      </c>
    </row>
    <row r="20" spans="2:7">
      <c r="B20" s="8" t="s">
        <v>57</v>
      </c>
      <c r="C20" s="73" t="s">
        <v>58</v>
      </c>
      <c r="D20" s="58">
        <f>SUM('ASOC.ESPAÑOLA:UNIVERSAL SPS'!D20)</f>
        <v>693866259</v>
      </c>
      <c r="E20" s="74" t="s">
        <v>59</v>
      </c>
      <c r="F20" s="73" t="s">
        <v>60</v>
      </c>
      <c r="G20" s="58">
        <f>SUM('ASOC.ESPAÑOLA:UNIVERSAL SPS'!G20)</f>
        <v>0</v>
      </c>
    </row>
    <row r="21" spans="2:7" ht="16.5" thickBot="1">
      <c r="B21" s="8" t="s">
        <v>61</v>
      </c>
      <c r="C21" s="73" t="s">
        <v>62</v>
      </c>
      <c r="D21" s="58">
        <f>SUM('ASOC.ESPAÑOLA:UNIVERSAL SPS'!D21)</f>
        <v>142182848.96000001</v>
      </c>
      <c r="E21" s="74" t="s">
        <v>63</v>
      </c>
      <c r="F21" s="77" t="s">
        <v>64</v>
      </c>
      <c r="G21" s="81">
        <f>SUM(G8:G20)</f>
        <v>7639248160.9420013</v>
      </c>
    </row>
    <row r="22" spans="2:7">
      <c r="B22" s="8" t="s">
        <v>65</v>
      </c>
      <c r="C22" s="73" t="s">
        <v>66</v>
      </c>
      <c r="D22" s="58">
        <f>SUM('ASOC.ESPAÑOLA:UNIVERSAL SPS'!D22)</f>
        <v>103149797</v>
      </c>
      <c r="E22" s="74"/>
      <c r="F22" s="71" t="s">
        <v>67</v>
      </c>
      <c r="G22" s="72"/>
    </row>
    <row r="23" spans="2:7">
      <c r="B23" s="8" t="s">
        <v>68</v>
      </c>
      <c r="C23" s="73" t="s">
        <v>69</v>
      </c>
      <c r="D23" s="58">
        <f>SUM('ASOC.ESPAÑOLA:UNIVERSAL SPS'!D23)</f>
        <v>120782983</v>
      </c>
      <c r="E23" s="74" t="s">
        <v>70</v>
      </c>
      <c r="F23" s="82" t="s">
        <v>71</v>
      </c>
      <c r="G23" s="58">
        <f>SUM('ASOC.ESPAÑOLA:UNIVERSAL SPS'!G23)</f>
        <v>1482998280.5599999</v>
      </c>
    </row>
    <row r="24" spans="2:7">
      <c r="B24" s="8" t="s">
        <v>72</v>
      </c>
      <c r="C24" s="73" t="s">
        <v>73</v>
      </c>
      <c r="D24" s="58">
        <f>SUM('ASOC.ESPAÑOLA:UNIVERSAL SPS'!D24)</f>
        <v>8893862</v>
      </c>
      <c r="E24" s="74" t="s">
        <v>74</v>
      </c>
      <c r="F24" s="83" t="s">
        <v>60</v>
      </c>
      <c r="G24" s="58">
        <f>SUM('ASOC.ESPAÑOLA:UNIVERSAL SPS'!G24)</f>
        <v>-118554638</v>
      </c>
    </row>
    <row r="25" spans="2:7">
      <c r="B25" s="8" t="s">
        <v>75</v>
      </c>
      <c r="C25" s="73" t="s">
        <v>76</v>
      </c>
      <c r="D25" s="58">
        <f>SUM('ASOC.ESPAÑOLA:UNIVERSAL SPS'!D25)</f>
        <v>164328201</v>
      </c>
      <c r="E25" s="74" t="s">
        <v>77</v>
      </c>
      <c r="F25" s="82" t="s">
        <v>78</v>
      </c>
      <c r="G25" s="58">
        <f>SUM('ASOC.ESPAÑOLA:UNIVERSAL SPS'!G25)</f>
        <v>1573812</v>
      </c>
    </row>
    <row r="26" spans="2:7">
      <c r="B26" s="8" t="s">
        <v>79</v>
      </c>
      <c r="C26" s="73" t="s">
        <v>80</v>
      </c>
      <c r="D26" s="58">
        <f>SUM('ASOC.ESPAÑOLA:UNIVERSAL SPS'!D26)</f>
        <v>72302462</v>
      </c>
      <c r="E26" s="74" t="s">
        <v>81</v>
      </c>
      <c r="F26" s="83" t="s">
        <v>82</v>
      </c>
      <c r="G26" s="58">
        <f>SUM('ASOC.ESPAÑOLA:UNIVERSAL SPS'!G26)</f>
        <v>-115312</v>
      </c>
    </row>
    <row r="27" spans="2:7">
      <c r="B27" s="8" t="s">
        <v>83</v>
      </c>
      <c r="C27" s="73" t="s">
        <v>84</v>
      </c>
      <c r="D27" s="58">
        <f>SUM('ASOC.ESPAÑOLA:UNIVERSAL SPS'!D27)</f>
        <v>1546873248.79</v>
      </c>
      <c r="E27" s="74" t="s">
        <v>85</v>
      </c>
      <c r="F27" s="82" t="s">
        <v>86</v>
      </c>
      <c r="G27" s="58">
        <f>SUM('ASOC.ESPAÑOLA:UNIVERSAL SPS'!G27)</f>
        <v>1669250355</v>
      </c>
    </row>
    <row r="28" spans="2:7">
      <c r="B28" s="8" t="s">
        <v>87</v>
      </c>
      <c r="C28" s="73" t="s">
        <v>88</v>
      </c>
      <c r="D28" s="58">
        <f>SUM('ASOC.ESPAÑOLA:UNIVERSAL SPS'!D28)</f>
        <v>557750676.5</v>
      </c>
      <c r="E28" s="74" t="s">
        <v>89</v>
      </c>
      <c r="F28" s="82" t="s">
        <v>90</v>
      </c>
      <c r="G28" s="58">
        <f>SUM('ASOC.ESPAÑOLA:UNIVERSAL SPS'!G28)</f>
        <v>0</v>
      </c>
    </row>
    <row r="29" spans="2:7" ht="16.5" thickBot="1">
      <c r="B29" s="8" t="s">
        <v>91</v>
      </c>
      <c r="C29" s="73" t="s">
        <v>92</v>
      </c>
      <c r="D29" s="58">
        <f>SUM('ASOC.ESPAÑOLA:UNIVERSAL SPS'!D29)</f>
        <v>25714302</v>
      </c>
      <c r="E29" s="74" t="s">
        <v>93</v>
      </c>
      <c r="F29" s="77" t="s">
        <v>94</v>
      </c>
      <c r="G29" s="78">
        <f>SUM(G23:G28)</f>
        <v>3035152497.5599999</v>
      </c>
    </row>
    <row r="30" spans="2:7">
      <c r="B30" s="8" t="s">
        <v>95</v>
      </c>
      <c r="C30" s="73" t="s">
        <v>96</v>
      </c>
      <c r="D30" s="58">
        <f>SUM('ASOC.ESPAÑOLA:UNIVERSAL SPS'!D30)</f>
        <v>27261845</v>
      </c>
      <c r="E30" s="74"/>
      <c r="F30" s="71" t="s">
        <v>97</v>
      </c>
      <c r="G30" s="72"/>
    </row>
    <row r="31" spans="2:7">
      <c r="B31" s="8" t="s">
        <v>98</v>
      </c>
      <c r="C31" s="80" t="s">
        <v>99</v>
      </c>
      <c r="D31" s="58">
        <f>SUM('ASOC.ESPAÑOLA:UNIVERSAL SPS'!D31)</f>
        <v>-248349485</v>
      </c>
      <c r="E31" s="74" t="s">
        <v>100</v>
      </c>
      <c r="F31" s="82" t="s">
        <v>101</v>
      </c>
      <c r="G31" s="58">
        <f>SUM('ASOC.ESPAÑOLA:UNIVERSAL SPS'!G31)</f>
        <v>1557735990</v>
      </c>
    </row>
    <row r="32" spans="2:7" ht="16.5" thickBot="1">
      <c r="B32" s="8" t="s">
        <v>102</v>
      </c>
      <c r="C32" s="77" t="s">
        <v>103</v>
      </c>
      <c r="D32" s="84">
        <f>SUM(D20:D31)</f>
        <v>3214757000.25</v>
      </c>
      <c r="E32" s="74" t="s">
        <v>104</v>
      </c>
      <c r="F32" s="82" t="s">
        <v>105</v>
      </c>
      <c r="G32" s="58">
        <f>SUM('ASOC.ESPAÑOLA:UNIVERSAL SPS'!G32)</f>
        <v>3874303481</v>
      </c>
    </row>
    <row r="33" spans="2:7">
      <c r="C33" s="69" t="s">
        <v>106</v>
      </c>
      <c r="D33" s="70"/>
      <c r="E33" s="74" t="s">
        <v>107</v>
      </c>
      <c r="F33" s="82" t="s">
        <v>108</v>
      </c>
      <c r="G33" s="58">
        <f>SUM('ASOC.ESPAÑOLA:UNIVERSAL SPS'!G33)</f>
        <v>45439233</v>
      </c>
    </row>
    <row r="34" spans="2:7">
      <c r="B34" s="8" t="s">
        <v>109</v>
      </c>
      <c r="C34" s="73" t="s">
        <v>110</v>
      </c>
      <c r="D34" s="58">
        <f>SUM('ASOC.ESPAÑOLA:UNIVERSAL SPS'!D34)</f>
        <v>119343714</v>
      </c>
      <c r="E34" s="74" t="s">
        <v>111</v>
      </c>
      <c r="F34" s="82" t="s">
        <v>112</v>
      </c>
      <c r="G34" s="58">
        <f>SUM('ASOC.ESPAÑOLA:UNIVERSAL SPS'!G34)</f>
        <v>38805999</v>
      </c>
    </row>
    <row r="35" spans="2:7">
      <c r="B35" s="8" t="s">
        <v>113</v>
      </c>
      <c r="C35" s="73" t="s">
        <v>114</v>
      </c>
      <c r="D35" s="58">
        <f>SUM('ASOC.ESPAÑOLA:UNIVERSAL SPS'!D35)</f>
        <v>113434921</v>
      </c>
      <c r="E35" s="68" t="s">
        <v>115</v>
      </c>
      <c r="F35" s="82" t="s">
        <v>116</v>
      </c>
      <c r="G35" s="58">
        <f>SUM('ASOC.ESPAÑOLA:UNIVERSAL SPS'!G35)</f>
        <v>688505773.48000002</v>
      </c>
    </row>
    <row r="36" spans="2:7">
      <c r="B36" s="8" t="s">
        <v>117</v>
      </c>
      <c r="C36" s="73" t="s">
        <v>118</v>
      </c>
      <c r="D36" s="58">
        <f>SUM('ASOC.ESPAÑOLA:UNIVERSAL SPS'!D36)</f>
        <v>0</v>
      </c>
      <c r="E36" s="74" t="s">
        <v>119</v>
      </c>
      <c r="F36" s="82" t="s">
        <v>120</v>
      </c>
      <c r="G36" s="58">
        <f>SUM('ASOC.ESPAÑOLA:UNIVERSAL SPS'!G36)</f>
        <v>0</v>
      </c>
    </row>
    <row r="37" spans="2:7">
      <c r="B37" s="8" t="s">
        <v>121</v>
      </c>
      <c r="C37" s="73" t="s">
        <v>122</v>
      </c>
      <c r="D37" s="58">
        <f>SUM('ASOC.ESPAÑOLA:UNIVERSAL SPS'!D37)</f>
        <v>16532663</v>
      </c>
      <c r="E37" s="85" t="s">
        <v>123</v>
      </c>
      <c r="F37" s="82" t="s">
        <v>124</v>
      </c>
      <c r="G37" s="58">
        <f>SUM('ASOC.ESPAÑOLA:UNIVERSAL SPS'!G37)</f>
        <v>0</v>
      </c>
    </row>
    <row r="38" spans="2:7">
      <c r="B38" s="8" t="s">
        <v>125</v>
      </c>
      <c r="C38" s="73" t="s">
        <v>126</v>
      </c>
      <c r="D38" s="58">
        <f>SUM('ASOC.ESPAÑOLA:UNIVERSAL SPS'!D38)</f>
        <v>0</v>
      </c>
      <c r="E38" s="85" t="s">
        <v>127</v>
      </c>
      <c r="F38" s="82" t="s">
        <v>128</v>
      </c>
      <c r="G38" s="58">
        <f>SUM('ASOC.ESPAÑOLA:UNIVERSAL SPS'!G38)</f>
        <v>0</v>
      </c>
    </row>
    <row r="39" spans="2:7">
      <c r="B39" s="8" t="s">
        <v>129</v>
      </c>
      <c r="C39" s="73" t="s">
        <v>130</v>
      </c>
      <c r="D39" s="58">
        <f>SUM('ASOC.ESPAÑOLA:UNIVERSAL SPS'!D39)</f>
        <v>35216430</v>
      </c>
      <c r="E39" s="68" t="s">
        <v>131</v>
      </c>
      <c r="F39" s="82" t="s">
        <v>132</v>
      </c>
      <c r="G39" s="58">
        <f>SUM('ASOC.ESPAÑOLA:UNIVERSAL SPS'!G39)</f>
        <v>0</v>
      </c>
    </row>
    <row r="40" spans="2:7">
      <c r="B40" s="8" t="s">
        <v>133</v>
      </c>
      <c r="C40" s="73" t="s">
        <v>134</v>
      </c>
      <c r="D40" s="58">
        <f>SUM('ASOC.ESPAÑOLA:UNIVERSAL SPS'!D40)</f>
        <v>75769166</v>
      </c>
      <c r="E40" s="68" t="s">
        <v>135</v>
      </c>
      <c r="F40" s="82" t="s">
        <v>136</v>
      </c>
      <c r="G40" s="58">
        <f>SUM('ASOC.ESPAÑOLA:UNIVERSAL SPS'!G40)</f>
        <v>15421271</v>
      </c>
    </row>
    <row r="41" spans="2:7">
      <c r="B41" s="8" t="s">
        <v>137</v>
      </c>
      <c r="C41" s="73" t="s">
        <v>138</v>
      </c>
      <c r="D41" s="58">
        <f>SUM('ASOC.ESPAÑOLA:UNIVERSAL SPS'!D41)</f>
        <v>4238264</v>
      </c>
      <c r="E41" s="85" t="s">
        <v>139</v>
      </c>
      <c r="F41" s="82" t="s">
        <v>140</v>
      </c>
      <c r="G41" s="58">
        <f>SUM('ASOC.ESPAÑOLA:UNIVERSAL SPS'!G41)</f>
        <v>207527082</v>
      </c>
    </row>
    <row r="42" spans="2:7">
      <c r="B42" s="8" t="s">
        <v>141</v>
      </c>
      <c r="C42" s="73" t="s">
        <v>142</v>
      </c>
      <c r="D42" s="58">
        <f>SUM('ASOC.ESPAÑOLA:UNIVERSAL SPS'!D42)</f>
        <v>220381334</v>
      </c>
      <c r="E42" s="85" t="s">
        <v>143</v>
      </c>
      <c r="F42" s="82" t="s">
        <v>144</v>
      </c>
      <c r="G42" s="58">
        <f>SUM('ASOC.ESPAÑOLA:UNIVERSAL SPS'!G42)</f>
        <v>11116037</v>
      </c>
    </row>
    <row r="43" spans="2:7">
      <c r="B43" s="8" t="s">
        <v>145</v>
      </c>
      <c r="C43" s="73" t="s">
        <v>146</v>
      </c>
      <c r="D43" s="58">
        <f>SUM('ASOC.ESPAÑOLA:UNIVERSAL SPS'!D43)</f>
        <v>14914093</v>
      </c>
      <c r="E43" s="74" t="s">
        <v>147</v>
      </c>
      <c r="F43" s="82" t="s">
        <v>148</v>
      </c>
      <c r="G43" s="58">
        <f>SUM('ASOC.ESPAÑOLA:UNIVERSAL SPS'!G43)</f>
        <v>0</v>
      </c>
    </row>
    <row r="44" spans="2:7">
      <c r="B44" s="8" t="s">
        <v>149</v>
      </c>
      <c r="C44" s="73" t="s">
        <v>150</v>
      </c>
      <c r="D44" s="58">
        <f>SUM('ASOC.ESPAÑOLA:UNIVERSAL SPS'!D44)</f>
        <v>174363</v>
      </c>
      <c r="E44" s="74" t="s">
        <v>151</v>
      </c>
      <c r="F44" s="82" t="s">
        <v>152</v>
      </c>
      <c r="G44" s="58">
        <f>SUM('ASOC.ESPAÑOLA:UNIVERSAL SPS'!G44)</f>
        <v>238251762</v>
      </c>
    </row>
    <row r="45" spans="2:7">
      <c r="B45" s="8" t="s">
        <v>153</v>
      </c>
      <c r="C45" s="73" t="s">
        <v>154</v>
      </c>
      <c r="D45" s="58">
        <f>SUM('ASOC.ESPAÑOLA:UNIVERSAL SPS'!D45)</f>
        <v>3289134</v>
      </c>
      <c r="E45" s="74" t="s">
        <v>155</v>
      </c>
      <c r="F45" s="82" t="s">
        <v>156</v>
      </c>
      <c r="G45" s="58">
        <f>SUM('ASOC.ESPAÑOLA:UNIVERSAL SPS'!G45)</f>
        <v>264658339.61000001</v>
      </c>
    </row>
    <row r="46" spans="2:7">
      <c r="B46" s="8" t="s">
        <v>157</v>
      </c>
      <c r="C46" s="73" t="s">
        <v>158</v>
      </c>
      <c r="D46" s="58">
        <f>SUM('ASOC.ESPAÑOLA:UNIVERSAL SPS'!D46)</f>
        <v>2287879</v>
      </c>
      <c r="E46" s="74" t="s">
        <v>159</v>
      </c>
      <c r="F46" s="82" t="s">
        <v>160</v>
      </c>
      <c r="G46" s="58">
        <f>SUM('ASOC.ESPAÑOLA:UNIVERSAL SPS'!G46)</f>
        <v>70981010</v>
      </c>
    </row>
    <row r="47" spans="2:7">
      <c r="B47" s="8" t="s">
        <v>161</v>
      </c>
      <c r="C47" s="73" t="s">
        <v>162</v>
      </c>
      <c r="D47" s="58">
        <f>SUM('ASOC.ESPAÑOLA:UNIVERSAL SPS'!D47)</f>
        <v>24413620.240000002</v>
      </c>
      <c r="E47" s="74" t="s">
        <v>163</v>
      </c>
      <c r="F47" s="82" t="s">
        <v>164</v>
      </c>
      <c r="G47" s="58">
        <f>SUM('ASOC.ESPAÑOLA:UNIVERSAL SPS'!G47)</f>
        <v>192571479</v>
      </c>
    </row>
    <row r="48" spans="2:7">
      <c r="B48" s="8" t="s">
        <v>165</v>
      </c>
      <c r="C48" s="73" t="s">
        <v>166</v>
      </c>
      <c r="D48" s="58">
        <f>SUM('ASOC.ESPAÑOLA:UNIVERSAL SPS'!D48)</f>
        <v>66810696</v>
      </c>
      <c r="E48" s="74" t="s">
        <v>167</v>
      </c>
      <c r="F48" s="82" t="s">
        <v>168</v>
      </c>
      <c r="G48" s="58">
        <f>SUM('ASOC.ESPAÑOLA:UNIVERSAL SPS'!G48)</f>
        <v>847285</v>
      </c>
    </row>
    <row r="49" spans="2:7">
      <c r="B49" s="8" t="s">
        <v>169</v>
      </c>
      <c r="C49" s="73" t="s">
        <v>170</v>
      </c>
      <c r="D49" s="58">
        <f>SUM('ASOC.ESPAÑOLA:UNIVERSAL SPS'!D49)</f>
        <v>733268</v>
      </c>
      <c r="E49" s="74" t="s">
        <v>171</v>
      </c>
      <c r="F49" s="82" t="s">
        <v>172</v>
      </c>
      <c r="G49" s="58">
        <f>SUM('ASOC.ESPAÑOLA:UNIVERSAL SPS'!G49)</f>
        <v>120000</v>
      </c>
    </row>
    <row r="50" spans="2:7">
      <c r="B50" s="8" t="s">
        <v>173</v>
      </c>
      <c r="C50" s="73" t="s">
        <v>106</v>
      </c>
      <c r="D50" s="58">
        <f>SUM('ASOC.ESPAÑOLA:UNIVERSAL SPS'!D50)</f>
        <v>94352819</v>
      </c>
      <c r="E50" s="74" t="s">
        <v>174</v>
      </c>
      <c r="F50" s="82" t="s">
        <v>175</v>
      </c>
      <c r="G50" s="58">
        <f>SUM('ASOC.ESPAÑOLA:UNIVERSAL SPS'!G50)</f>
        <v>566246</v>
      </c>
    </row>
    <row r="51" spans="2:7">
      <c r="B51" s="8" t="s">
        <v>176</v>
      </c>
      <c r="C51" s="80" t="s">
        <v>177</v>
      </c>
      <c r="D51" s="58">
        <f>SUM('ASOC.ESPAÑOLA:UNIVERSAL SPS'!D51)</f>
        <v>0</v>
      </c>
      <c r="E51" s="74" t="s">
        <v>178</v>
      </c>
      <c r="F51" s="82" t="s">
        <v>179</v>
      </c>
      <c r="G51" s="58">
        <f>SUM('ASOC.ESPAÑOLA:UNIVERSAL SPS'!G51)</f>
        <v>4962230</v>
      </c>
    </row>
    <row r="52" spans="2:7">
      <c r="B52" s="8" t="s">
        <v>180</v>
      </c>
      <c r="C52" s="80" t="s">
        <v>43</v>
      </c>
      <c r="D52" s="58">
        <f>SUM('ASOC.ESPAÑOLA:UNIVERSAL SPS'!D52)</f>
        <v>0</v>
      </c>
      <c r="E52" s="74" t="s">
        <v>181</v>
      </c>
      <c r="F52" s="82" t="s">
        <v>182</v>
      </c>
      <c r="G52" s="58">
        <f>SUM('ASOC.ESPAÑOLA:UNIVERSAL SPS'!G52)</f>
        <v>8592395</v>
      </c>
    </row>
    <row r="53" spans="2:7">
      <c r="B53" s="8" t="s">
        <v>183</v>
      </c>
      <c r="C53" s="80" t="s">
        <v>184</v>
      </c>
      <c r="D53" s="58">
        <f>SUM('ASOC.ESPAÑOLA:UNIVERSAL SPS'!D53)</f>
        <v>0</v>
      </c>
      <c r="E53" s="74" t="s">
        <v>185</v>
      </c>
      <c r="F53" s="82" t="s">
        <v>186</v>
      </c>
      <c r="G53" s="58">
        <f>SUM('ASOC.ESPAÑOLA:UNIVERSAL SPS'!G53)</f>
        <v>9064638.4800000004</v>
      </c>
    </row>
    <row r="54" spans="2:7">
      <c r="B54" s="8" t="s">
        <v>187</v>
      </c>
      <c r="C54" s="80" t="s">
        <v>188</v>
      </c>
      <c r="D54" s="58">
        <f>SUM('ASOC.ESPAÑOLA:UNIVERSAL SPS'!D54)</f>
        <v>-29662238</v>
      </c>
      <c r="E54" s="74" t="s">
        <v>189</v>
      </c>
      <c r="F54" s="82" t="s">
        <v>190</v>
      </c>
      <c r="G54" s="58">
        <f>SUM('ASOC.ESPAÑOLA:UNIVERSAL SPS'!G54)</f>
        <v>836053403</v>
      </c>
    </row>
    <row r="55" spans="2:7" ht="16.5" thickBot="1">
      <c r="B55" s="8" t="s">
        <v>191</v>
      </c>
      <c r="C55" s="77" t="s">
        <v>192</v>
      </c>
      <c r="D55" s="84">
        <f>SUM(D34:D54)</f>
        <v>762230126.24000001</v>
      </c>
      <c r="E55" s="74" t="s">
        <v>193</v>
      </c>
      <c r="F55" s="82" t="s">
        <v>194</v>
      </c>
      <c r="G55" s="58">
        <f>SUM('ASOC.ESPAÑOLA:UNIVERSAL SPS'!G55)</f>
        <v>-160408517</v>
      </c>
    </row>
    <row r="56" spans="2:7" ht="16.5" thickBot="1">
      <c r="C56" s="69" t="s">
        <v>195</v>
      </c>
      <c r="D56" s="70"/>
      <c r="E56" s="74" t="s">
        <v>196</v>
      </c>
      <c r="F56" s="77" t="s">
        <v>197</v>
      </c>
      <c r="G56" s="84">
        <f>SUM(G31:G55)</f>
        <v>7905115137.5699987</v>
      </c>
    </row>
    <row r="57" spans="2:7">
      <c r="B57" s="8" t="s">
        <v>198</v>
      </c>
      <c r="C57" s="73" t="s">
        <v>199</v>
      </c>
      <c r="D57" s="58">
        <f>SUM('ASOC.ESPAÑOLA:UNIVERSAL SPS'!D57)</f>
        <v>485483700</v>
      </c>
      <c r="E57" s="74"/>
      <c r="F57" s="71" t="s">
        <v>200</v>
      </c>
      <c r="G57" s="72"/>
    </row>
    <row r="58" spans="2:7">
      <c r="B58" s="8" t="s">
        <v>201</v>
      </c>
      <c r="C58" s="73" t="s">
        <v>202</v>
      </c>
      <c r="D58" s="58">
        <f>SUM('ASOC.ESPAÑOLA:UNIVERSAL SPS'!D58)</f>
        <v>85640297</v>
      </c>
      <c r="E58" s="74" t="s">
        <v>203</v>
      </c>
      <c r="F58" s="73" t="s">
        <v>204</v>
      </c>
      <c r="G58" s="58">
        <f>SUM('ASOC.ESPAÑOLA:UNIVERSAL SPS'!G58)</f>
        <v>426835</v>
      </c>
    </row>
    <row r="59" spans="2:7">
      <c r="B59" s="8" t="s">
        <v>205</v>
      </c>
      <c r="C59" s="73" t="s">
        <v>206</v>
      </c>
      <c r="D59" s="58">
        <f>SUM('ASOC.ESPAÑOLA:UNIVERSAL SPS'!D59)</f>
        <v>290600805</v>
      </c>
      <c r="E59" s="74" t="s">
        <v>207</v>
      </c>
      <c r="F59" s="73" t="s">
        <v>208</v>
      </c>
      <c r="G59" s="58">
        <f>SUM('ASOC.ESPAÑOLA:UNIVERSAL SPS'!G59)</f>
        <v>113213549</v>
      </c>
    </row>
    <row r="60" spans="2:7">
      <c r="B60" s="8" t="s">
        <v>209</v>
      </c>
      <c r="C60" s="73" t="s">
        <v>210</v>
      </c>
      <c r="D60" s="58">
        <f>SUM('ASOC.ESPAÑOLA:UNIVERSAL SPS'!D60)</f>
        <v>139209847.00999999</v>
      </c>
      <c r="E60" s="74" t="s">
        <v>211</v>
      </c>
      <c r="F60" s="73" t="s">
        <v>212</v>
      </c>
      <c r="G60" s="58">
        <f>SUM('ASOC.ESPAÑOLA:UNIVERSAL SPS'!G60)</f>
        <v>15354043</v>
      </c>
    </row>
    <row r="61" spans="2:7">
      <c r="B61" s="8" t="s">
        <v>213</v>
      </c>
      <c r="C61" s="73" t="s">
        <v>214</v>
      </c>
      <c r="D61" s="58">
        <f>SUM('ASOC.ESPAÑOLA:UNIVERSAL SPS'!D61)</f>
        <v>10884322</v>
      </c>
      <c r="E61" s="74" t="s">
        <v>215</v>
      </c>
      <c r="F61" s="73" t="s">
        <v>216</v>
      </c>
      <c r="G61" s="58">
        <f>SUM('ASOC.ESPAÑOLA:UNIVERSAL SPS'!G61)</f>
        <v>0</v>
      </c>
    </row>
    <row r="62" spans="2:7">
      <c r="B62" s="8" t="s">
        <v>217</v>
      </c>
      <c r="C62" s="80" t="s">
        <v>218</v>
      </c>
      <c r="D62" s="58">
        <f>SUM('ASOC.ESPAÑOLA:UNIVERSAL SPS'!D62)</f>
        <v>0</v>
      </c>
      <c r="E62" s="74" t="s">
        <v>219</v>
      </c>
      <c r="F62" s="73" t="s">
        <v>220</v>
      </c>
      <c r="G62" s="58">
        <f>SUM('ASOC.ESPAÑOLA:UNIVERSAL SPS'!G62)</f>
        <v>447000</v>
      </c>
    </row>
    <row r="63" spans="2:7" ht="16.5" thickBot="1">
      <c r="B63" s="8" t="s">
        <v>221</v>
      </c>
      <c r="C63" s="86" t="s">
        <v>222</v>
      </c>
      <c r="D63" s="87">
        <f>SUM(D57:D62)</f>
        <v>1011818971.01</v>
      </c>
      <c r="E63" s="74" t="s">
        <v>223</v>
      </c>
      <c r="F63" s="86" t="s">
        <v>224</v>
      </c>
      <c r="G63" s="84">
        <f>SUM(G58:G62)</f>
        <v>129441427</v>
      </c>
    </row>
    <row r="64" spans="2:7" ht="16.5" thickBot="1">
      <c r="B64" s="8" t="s">
        <v>225</v>
      </c>
      <c r="C64" s="88" t="s">
        <v>226</v>
      </c>
      <c r="D64" s="89">
        <f>D11+D18+D32+D55+D63</f>
        <v>9108962314.2116356</v>
      </c>
      <c r="E64" s="74" t="s">
        <v>227</v>
      </c>
      <c r="F64" s="88" t="s">
        <v>228</v>
      </c>
      <c r="G64" s="89">
        <f>+G21+G29+G56+G63</f>
        <v>18708957223.071999</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f>SUM('ASOC.ESPAÑOLA:UNIVERSAL SPS'!D68)</f>
        <v>0</v>
      </c>
      <c r="E68" s="92" t="s">
        <v>235</v>
      </c>
      <c r="F68" s="82" t="s">
        <v>236</v>
      </c>
      <c r="G68" s="58">
        <f>SUM('ASOC.ESPAÑOLA:UNIVERSAL SPS'!G68)</f>
        <v>0</v>
      </c>
    </row>
    <row r="69" spans="2:7">
      <c r="B69" s="2" t="s">
        <v>237</v>
      </c>
      <c r="C69" s="73" t="s">
        <v>238</v>
      </c>
      <c r="D69" s="58">
        <f>SUM('ASOC.ESPAÑOLA:UNIVERSAL SPS'!D69)</f>
        <v>14845780</v>
      </c>
      <c r="E69" s="92" t="s">
        <v>239</v>
      </c>
      <c r="F69" s="82" t="s">
        <v>240</v>
      </c>
      <c r="G69" s="58">
        <f>SUM('ASOC.ESPAÑOLA:UNIVERSAL SPS'!G69)</f>
        <v>0</v>
      </c>
    </row>
    <row r="70" spans="2:7">
      <c r="B70" s="2" t="s">
        <v>241</v>
      </c>
      <c r="C70" s="73" t="s">
        <v>242</v>
      </c>
      <c r="D70" s="58">
        <f>SUM('ASOC.ESPAÑOLA:UNIVERSAL SPS'!D70)</f>
        <v>46678129</v>
      </c>
      <c r="E70" s="92" t="s">
        <v>243</v>
      </c>
      <c r="F70" s="82" t="s">
        <v>244</v>
      </c>
      <c r="G70" s="58">
        <f>SUM('ASOC.ESPAÑOLA:UNIVERSAL SPS'!G70)</f>
        <v>0</v>
      </c>
    </row>
    <row r="71" spans="2:7">
      <c r="B71" s="2" t="s">
        <v>245</v>
      </c>
      <c r="C71" s="80" t="s">
        <v>246</v>
      </c>
      <c r="D71" s="58">
        <f>SUM('ASOC.ESPAÑOLA:UNIVERSAL SPS'!D71)</f>
        <v>-17316045</v>
      </c>
      <c r="E71" s="92" t="s">
        <v>247</v>
      </c>
      <c r="F71" s="82" t="s">
        <v>248</v>
      </c>
      <c r="G71" s="58">
        <f>SUM('ASOC.ESPAÑOLA:UNIVERSAL SPS'!G71)</f>
        <v>0</v>
      </c>
    </row>
    <row r="72" spans="2:7" ht="16.5" thickBot="1">
      <c r="B72" s="2" t="s">
        <v>249</v>
      </c>
      <c r="C72" s="77" t="s">
        <v>250</v>
      </c>
      <c r="D72" s="84">
        <f>SUM(D68:D71)</f>
        <v>44207864</v>
      </c>
      <c r="E72" s="92" t="s">
        <v>251</v>
      </c>
      <c r="F72" s="82" t="s">
        <v>252</v>
      </c>
      <c r="G72" s="58">
        <f>SUM('ASOC.ESPAÑOLA:UNIVERSAL SPS'!G72)</f>
        <v>0</v>
      </c>
    </row>
    <row r="73" spans="2:7">
      <c r="B73" s="2"/>
      <c r="C73" s="69" t="s">
        <v>253</v>
      </c>
      <c r="D73" s="70"/>
      <c r="E73" s="92" t="s">
        <v>254</v>
      </c>
      <c r="F73" s="82" t="s">
        <v>255</v>
      </c>
      <c r="G73" s="58">
        <f>SUM('ASOC.ESPAÑOLA:UNIVERSAL SPS'!G73)</f>
        <v>0</v>
      </c>
    </row>
    <row r="74" spans="2:7">
      <c r="B74" s="2" t="s">
        <v>256</v>
      </c>
      <c r="C74" s="73" t="s">
        <v>257</v>
      </c>
      <c r="D74" s="58">
        <f>SUM('ASOC.ESPAÑOLA:UNIVERSAL SPS'!D74)</f>
        <v>2244900</v>
      </c>
      <c r="E74" s="92" t="s">
        <v>258</v>
      </c>
      <c r="F74" s="82" t="s">
        <v>259</v>
      </c>
      <c r="G74" s="58">
        <f>SUM('ASOC.ESPAÑOLA:UNIVERSAL SPS'!G74)</f>
        <v>0</v>
      </c>
    </row>
    <row r="75" spans="2:7">
      <c r="B75" s="2" t="s">
        <v>260</v>
      </c>
      <c r="C75" s="73" t="s">
        <v>261</v>
      </c>
      <c r="D75" s="58">
        <f>SUM('ASOC.ESPAÑOLA:UNIVERSAL SPS'!D75)</f>
        <v>28850401</v>
      </c>
      <c r="E75" s="92" t="s">
        <v>262</v>
      </c>
      <c r="F75" s="82" t="s">
        <v>263</v>
      </c>
      <c r="G75" s="58">
        <f>SUM('ASOC.ESPAÑOLA:UNIVERSAL SPS'!G75)</f>
        <v>0</v>
      </c>
    </row>
    <row r="76" spans="2:7">
      <c r="B76" s="2" t="s">
        <v>264</v>
      </c>
      <c r="C76" s="80" t="s">
        <v>265</v>
      </c>
      <c r="D76" s="58">
        <f>SUM('ASOC.ESPAÑOLA:UNIVERSAL SPS'!D76)</f>
        <v>0</v>
      </c>
      <c r="E76" s="92" t="s">
        <v>266</v>
      </c>
      <c r="F76" s="82" t="s">
        <v>267</v>
      </c>
      <c r="G76" s="58">
        <f>SUM('ASOC.ESPAÑOLA:UNIVERSAL SPS'!G76)</f>
        <v>60569</v>
      </c>
    </row>
    <row r="77" spans="2:7" ht="16.5" thickBot="1">
      <c r="B77" s="2" t="s">
        <v>268</v>
      </c>
      <c r="C77" s="77" t="s">
        <v>269</v>
      </c>
      <c r="D77" s="84">
        <f>SUM(D74:D76)</f>
        <v>31095301</v>
      </c>
      <c r="E77" s="92" t="s">
        <v>270</v>
      </c>
      <c r="F77" s="82" t="s">
        <v>271</v>
      </c>
      <c r="G77" s="58">
        <f>SUM('ASOC.ESPAÑOLA:UNIVERSAL SPS'!G77)</f>
        <v>6395913</v>
      </c>
    </row>
    <row r="78" spans="2:7">
      <c r="B78" s="2"/>
      <c r="C78" s="69" t="s">
        <v>272</v>
      </c>
      <c r="D78" s="70"/>
      <c r="E78" s="92" t="s">
        <v>273</v>
      </c>
      <c r="F78" s="82" t="s">
        <v>274</v>
      </c>
      <c r="G78" s="58">
        <f>SUM('ASOC.ESPAÑOLA:UNIVERSAL SPS'!G78)</f>
        <v>0</v>
      </c>
    </row>
    <row r="79" spans="2:7" ht="16.5" thickBot="1">
      <c r="B79" s="2" t="s">
        <v>275</v>
      </c>
      <c r="C79" s="73" t="s">
        <v>276</v>
      </c>
      <c r="D79" s="58">
        <f>SUM('ASOC.ESPAÑOLA:UNIVERSAL SPS'!D79)</f>
        <v>1239457.08</v>
      </c>
      <c r="E79" s="92" t="s">
        <v>277</v>
      </c>
      <c r="F79" s="77" t="s">
        <v>278</v>
      </c>
      <c r="G79" s="84">
        <f>SUM(G68:G78)</f>
        <v>6456482</v>
      </c>
    </row>
    <row r="80" spans="2:7">
      <c r="B80" s="2" t="s">
        <v>279</v>
      </c>
      <c r="C80" s="73" t="s">
        <v>280</v>
      </c>
      <c r="D80" s="58">
        <f>SUM('ASOC.ESPAÑOLA:UNIVERSAL SPS'!D80)</f>
        <v>42000</v>
      </c>
      <c r="E80" s="92"/>
      <c r="F80" s="71" t="s">
        <v>281</v>
      </c>
      <c r="G80" s="72"/>
    </row>
    <row r="81" spans="2:7">
      <c r="B81" s="2" t="s">
        <v>282</v>
      </c>
      <c r="C81" s="73" t="s">
        <v>283</v>
      </c>
      <c r="D81" s="58">
        <f>SUM('ASOC.ESPAÑOLA:UNIVERSAL SPS'!D81)</f>
        <v>378395216</v>
      </c>
      <c r="E81" s="92" t="s">
        <v>284</v>
      </c>
      <c r="F81" s="82" t="s">
        <v>285</v>
      </c>
      <c r="G81" s="58">
        <f>SUM('ASOC.ESPAÑOLA:UNIVERSAL SPS'!G81)</f>
        <v>1909699962.0578201</v>
      </c>
    </row>
    <row r="82" spans="2:7">
      <c r="B82" s="2" t="s">
        <v>286</v>
      </c>
      <c r="C82" s="80" t="s">
        <v>43</v>
      </c>
      <c r="D82" s="58">
        <f>SUM('ASOC.ESPAÑOLA:UNIVERSAL SPS'!D82)</f>
        <v>0</v>
      </c>
      <c r="E82" s="92" t="s">
        <v>287</v>
      </c>
      <c r="F82" s="82" t="s">
        <v>274</v>
      </c>
      <c r="G82" s="58">
        <f>SUM('ASOC.ESPAÑOLA:UNIVERSAL SPS'!G82)</f>
        <v>-279628693</v>
      </c>
    </row>
    <row r="83" spans="2:7">
      <c r="B83" s="2" t="s">
        <v>288</v>
      </c>
      <c r="C83" s="73" t="s">
        <v>289</v>
      </c>
      <c r="D83" s="58">
        <f>SUM('ASOC.ESPAÑOLA:UNIVERSAL SPS'!D83)</f>
        <v>63270625</v>
      </c>
      <c r="E83" s="92" t="s">
        <v>290</v>
      </c>
      <c r="F83" s="82" t="s">
        <v>291</v>
      </c>
      <c r="G83" s="58">
        <f>SUM('ASOC.ESPAÑOLA:UNIVERSAL SPS'!G83)</f>
        <v>4409339819</v>
      </c>
    </row>
    <row r="84" spans="2:7">
      <c r="B84" s="2" t="s">
        <v>292</v>
      </c>
      <c r="C84" s="73" t="s">
        <v>293</v>
      </c>
      <c r="D84" s="58">
        <f>SUM('ASOC.ESPAÑOLA:UNIVERSAL SPS'!D84)</f>
        <v>806858727</v>
      </c>
      <c r="E84" s="92" t="s">
        <v>294</v>
      </c>
      <c r="F84" s="82" t="s">
        <v>295</v>
      </c>
      <c r="G84" s="58">
        <f>SUM('ASOC.ESPAÑOLA:UNIVERSAL SPS'!G84)</f>
        <v>0</v>
      </c>
    </row>
    <row r="85" spans="2:7">
      <c r="B85" s="2" t="s">
        <v>296</v>
      </c>
      <c r="C85" s="80" t="s">
        <v>297</v>
      </c>
      <c r="D85" s="58">
        <f>SUM('ASOC.ESPAÑOLA:UNIVERSAL SPS'!D85)</f>
        <v>0</v>
      </c>
      <c r="E85" s="92" t="s">
        <v>298</v>
      </c>
      <c r="F85" s="82" t="s">
        <v>299</v>
      </c>
      <c r="G85" s="58">
        <f>SUM('ASOC.ESPAÑOLA:UNIVERSAL SPS'!G85)</f>
        <v>0</v>
      </c>
    </row>
    <row r="86" spans="2:7" ht="16.5" thickBot="1">
      <c r="B86" s="2" t="s">
        <v>300</v>
      </c>
      <c r="C86" s="77" t="s">
        <v>301</v>
      </c>
      <c r="D86" s="84">
        <f>SUM(D79:D85)</f>
        <v>1249806025.0799999</v>
      </c>
      <c r="E86" s="92" t="s">
        <v>302</v>
      </c>
      <c r="F86" s="77" t="s">
        <v>303</v>
      </c>
      <c r="G86" s="84">
        <f>SUM(G81:G85)</f>
        <v>6039411088.0578203</v>
      </c>
    </row>
    <row r="87" spans="2:7">
      <c r="B87" s="2"/>
      <c r="C87" s="69" t="s">
        <v>304</v>
      </c>
      <c r="D87" s="70"/>
      <c r="E87" s="92"/>
      <c r="F87" s="71" t="s">
        <v>305</v>
      </c>
      <c r="G87" s="72"/>
    </row>
    <row r="88" spans="2:7">
      <c r="B88" s="2" t="s">
        <v>306</v>
      </c>
      <c r="C88" s="73" t="s">
        <v>307</v>
      </c>
      <c r="D88" s="58">
        <f>SUM('ASOC.ESPAÑOLA:UNIVERSAL SPS'!D88)</f>
        <v>3923481949</v>
      </c>
      <c r="E88" s="92" t="s">
        <v>308</v>
      </c>
      <c r="F88" s="82" t="s">
        <v>309</v>
      </c>
      <c r="G88" s="58">
        <f>SUM('ASOC.ESPAÑOLA:UNIVERSAL SPS'!G88)</f>
        <v>0</v>
      </c>
    </row>
    <row r="89" spans="2:7">
      <c r="B89" s="2" t="s">
        <v>310</v>
      </c>
      <c r="C89" s="73" t="s">
        <v>311</v>
      </c>
      <c r="D89" s="58">
        <f>SUM('ASOC.ESPAÑOLA:UNIVERSAL SPS'!D89)</f>
        <v>25910760295</v>
      </c>
      <c r="E89" s="92" t="s">
        <v>312</v>
      </c>
      <c r="F89" s="82" t="s">
        <v>313</v>
      </c>
      <c r="G89" s="58">
        <f>SUM('ASOC.ESPAÑOLA:UNIVERSAL SPS'!G89)</f>
        <v>0</v>
      </c>
    </row>
    <row r="90" spans="2:7">
      <c r="B90" s="2" t="s">
        <v>314</v>
      </c>
      <c r="C90" s="80" t="s">
        <v>315</v>
      </c>
      <c r="D90" s="58">
        <f>SUM('ASOC.ESPAÑOLA:UNIVERSAL SPS'!D90)</f>
        <v>-9030764365</v>
      </c>
      <c r="E90" s="92" t="s">
        <v>316</v>
      </c>
      <c r="F90" s="82" t="s">
        <v>317</v>
      </c>
      <c r="G90" s="58">
        <f>SUM('ASOC.ESPAÑOLA:UNIVERSAL SPS'!G90)</f>
        <v>5322640</v>
      </c>
    </row>
    <row r="91" spans="2:7">
      <c r="B91" s="2" t="s">
        <v>318</v>
      </c>
      <c r="C91" s="73" t="s">
        <v>319</v>
      </c>
      <c r="D91" s="58">
        <f>SUM('ASOC.ESPAÑOLA:UNIVERSAL SPS'!D91)</f>
        <v>6035393724</v>
      </c>
      <c r="E91" s="92" t="s">
        <v>320</v>
      </c>
      <c r="F91" s="82" t="s">
        <v>321</v>
      </c>
      <c r="G91" s="58">
        <f>SUM('ASOC.ESPAÑOLA:UNIVERSAL SPS'!G91)</f>
        <v>0</v>
      </c>
    </row>
    <row r="92" spans="2:7">
      <c r="B92" s="2" t="s">
        <v>322</v>
      </c>
      <c r="C92" s="80" t="s">
        <v>323</v>
      </c>
      <c r="D92" s="58">
        <f>SUM('ASOC.ESPAÑOLA:UNIVERSAL SPS'!D92)</f>
        <v>-4756426764</v>
      </c>
      <c r="E92" s="92" t="s">
        <v>324</v>
      </c>
      <c r="F92" s="82" t="s">
        <v>325</v>
      </c>
      <c r="G92" s="58">
        <f>SUM('ASOC.ESPAÑOLA:UNIVERSAL SPS'!G92)</f>
        <v>47751343</v>
      </c>
    </row>
    <row r="93" spans="2:7">
      <c r="B93" s="2" t="s">
        <v>326</v>
      </c>
      <c r="C93" s="73" t="s">
        <v>327</v>
      </c>
      <c r="D93" s="58">
        <f>SUM('ASOC.ESPAÑOLA:UNIVERSAL SPS'!D93)</f>
        <v>2738707492</v>
      </c>
      <c r="E93" s="92" t="s">
        <v>328</v>
      </c>
      <c r="F93" s="82" t="s">
        <v>329</v>
      </c>
      <c r="G93" s="58">
        <f>SUM('ASOC.ESPAÑOLA:UNIVERSAL SPS'!G93)</f>
        <v>0</v>
      </c>
    </row>
    <row r="94" spans="2:7">
      <c r="B94" s="2" t="s">
        <v>330</v>
      </c>
      <c r="C94" s="80" t="s">
        <v>331</v>
      </c>
      <c r="D94" s="58">
        <f>SUM('ASOC.ESPAÑOLA:UNIVERSAL SPS'!D94)</f>
        <v>-2313096081</v>
      </c>
      <c r="E94" s="92" t="s">
        <v>332</v>
      </c>
      <c r="F94" s="82" t="s">
        <v>333</v>
      </c>
      <c r="G94" s="58">
        <f>SUM('ASOC.ESPAÑOLA:UNIVERSAL SPS'!G94)</f>
        <v>276682744.92000002</v>
      </c>
    </row>
    <row r="95" spans="2:7">
      <c r="B95" s="2" t="s">
        <v>334</v>
      </c>
      <c r="C95" s="73" t="s">
        <v>335</v>
      </c>
      <c r="D95" s="58">
        <f>SUM('ASOC.ESPAÑOLA:UNIVERSAL SPS'!D95)</f>
        <v>171030784</v>
      </c>
      <c r="E95" s="92" t="s">
        <v>336</v>
      </c>
      <c r="F95" s="82" t="s">
        <v>337</v>
      </c>
      <c r="G95" s="58">
        <f>SUM('ASOC.ESPAÑOLA:UNIVERSAL SPS'!G95)</f>
        <v>925795324</v>
      </c>
    </row>
    <row r="96" spans="2:7" ht="16.5" thickBot="1">
      <c r="B96" s="2" t="s">
        <v>338</v>
      </c>
      <c r="C96" s="80" t="s">
        <v>339</v>
      </c>
      <c r="D96" s="58">
        <f>SUM('ASOC.ESPAÑOLA:UNIVERSAL SPS'!D96)</f>
        <v>-94291614</v>
      </c>
      <c r="E96" s="92" t="s">
        <v>340</v>
      </c>
      <c r="F96" s="86" t="s">
        <v>341</v>
      </c>
      <c r="G96" s="84">
        <f>SUM(G88:G95)</f>
        <v>1255552051.9200001</v>
      </c>
    </row>
    <row r="97" spans="2:7">
      <c r="B97" s="2" t="s">
        <v>342</v>
      </c>
      <c r="C97" s="73" t="s">
        <v>343</v>
      </c>
      <c r="D97" s="58">
        <f>SUM('ASOC.ESPAÑOLA:UNIVERSAL SPS'!D97)</f>
        <v>3011860129</v>
      </c>
      <c r="E97" s="92"/>
      <c r="F97" s="71" t="s">
        <v>344</v>
      </c>
      <c r="G97" s="72"/>
    </row>
    <row r="98" spans="2:7">
      <c r="B98" s="2" t="s">
        <v>345</v>
      </c>
      <c r="C98" s="80" t="s">
        <v>346</v>
      </c>
      <c r="D98" s="58">
        <f>SUM('ASOC.ESPAÑOLA:UNIVERSAL SPS'!D98)</f>
        <v>-2302630092</v>
      </c>
      <c r="E98" s="92" t="s">
        <v>347</v>
      </c>
      <c r="F98" s="82" t="s">
        <v>348</v>
      </c>
      <c r="G98" s="58">
        <f>SUM('ASOC.ESPAÑOLA:UNIVERSAL SPS'!G98)</f>
        <v>0</v>
      </c>
    </row>
    <row r="99" spans="2:7">
      <c r="B99" s="2" t="s">
        <v>349</v>
      </c>
      <c r="C99" s="73" t="s">
        <v>350</v>
      </c>
      <c r="D99" s="58">
        <f>SUM('ASOC.ESPAÑOLA:UNIVERSAL SPS'!D99)</f>
        <v>102945787</v>
      </c>
      <c r="E99" s="92" t="s">
        <v>351</v>
      </c>
      <c r="F99" s="82" t="s">
        <v>352</v>
      </c>
      <c r="G99" s="58">
        <f>SUM('ASOC.ESPAÑOLA:UNIVERSAL SPS'!G99)</f>
        <v>2808560</v>
      </c>
    </row>
    <row r="100" spans="2:7">
      <c r="B100" s="2" t="s">
        <v>353</v>
      </c>
      <c r="C100" s="80" t="s">
        <v>354</v>
      </c>
      <c r="D100" s="58">
        <f>SUM('ASOC.ESPAÑOLA:UNIVERSAL SPS'!D100)</f>
        <v>-76410908</v>
      </c>
      <c r="E100" s="92" t="s">
        <v>355</v>
      </c>
      <c r="F100" s="82" t="s">
        <v>356</v>
      </c>
      <c r="G100" s="58">
        <f>SUM('ASOC.ESPAÑOLA:UNIVERSAL SPS'!G100)</f>
        <v>12930563.059999999</v>
      </c>
    </row>
    <row r="101" spans="2:7">
      <c r="B101" s="2" t="s">
        <v>357</v>
      </c>
      <c r="C101" s="73" t="s">
        <v>358</v>
      </c>
      <c r="D101" s="58">
        <f>SUM('ASOC.ESPAÑOLA:UNIVERSAL SPS'!D101)</f>
        <v>19915740</v>
      </c>
      <c r="E101" s="92" t="s">
        <v>359</v>
      </c>
      <c r="F101" s="82" t="s">
        <v>360</v>
      </c>
      <c r="G101" s="58">
        <f>SUM('ASOC.ESPAÑOLA:UNIVERSAL SPS'!G101)</f>
        <v>0</v>
      </c>
    </row>
    <row r="102" spans="2:7" ht="16.5" thickBot="1">
      <c r="B102" s="2" t="s">
        <v>361</v>
      </c>
      <c r="C102" s="77" t="s">
        <v>362</v>
      </c>
      <c r="D102" s="95">
        <f>SUM(D88:D101)</f>
        <v>23340476076</v>
      </c>
      <c r="E102" s="92" t="s">
        <v>363</v>
      </c>
      <c r="F102" s="82" t="s">
        <v>364</v>
      </c>
      <c r="G102" s="58">
        <f>SUM('ASOC.ESPAÑOLA:UNIVERSAL SPS'!G102)</f>
        <v>0</v>
      </c>
    </row>
    <row r="103" spans="2:7">
      <c r="B103" s="2"/>
      <c r="C103" s="69" t="s">
        <v>365</v>
      </c>
      <c r="D103" s="70"/>
      <c r="E103" s="92" t="s">
        <v>366</v>
      </c>
      <c r="F103" s="82" t="s">
        <v>367</v>
      </c>
      <c r="G103" s="58">
        <f>SUM('ASOC.ESPAÑOLA:UNIVERSAL SPS'!G103)</f>
        <v>0</v>
      </c>
    </row>
    <row r="104" spans="2:7" ht="16.5" thickBot="1">
      <c r="B104" s="2" t="s">
        <v>368</v>
      </c>
      <c r="C104" s="73" t="s">
        <v>369</v>
      </c>
      <c r="D104" s="58">
        <f>SUM('ASOC.ESPAÑOLA:UNIVERSAL SPS'!D104)</f>
        <v>393556428</v>
      </c>
      <c r="E104" s="92" t="s">
        <v>370</v>
      </c>
      <c r="F104" s="86" t="s">
        <v>224</v>
      </c>
      <c r="G104" s="84">
        <f>SUM(G98:G103)</f>
        <v>15739123.059999999</v>
      </c>
    </row>
    <row r="105" spans="2:7" ht="16.5" thickBot="1">
      <c r="B105" s="2" t="s">
        <v>371</v>
      </c>
      <c r="C105" s="80" t="s">
        <v>372</v>
      </c>
      <c r="D105" s="58">
        <f>SUM('ASOC.ESPAÑOLA:UNIVERSAL SPS'!D105)</f>
        <v>-125751859</v>
      </c>
      <c r="E105" s="92" t="s">
        <v>373</v>
      </c>
      <c r="F105" s="88" t="s">
        <v>374</v>
      </c>
      <c r="G105" s="89">
        <f>G79+G86+G96+G104</f>
        <v>7317158745.0378208</v>
      </c>
    </row>
    <row r="106" spans="2:7" ht="16.5" thickBot="1">
      <c r="B106" s="2" t="s">
        <v>375</v>
      </c>
      <c r="C106" s="73" t="s">
        <v>376</v>
      </c>
      <c r="D106" s="58">
        <f>SUM('ASOC.ESPAÑOLA:UNIVERSAL SPS'!D106)</f>
        <v>1511291401</v>
      </c>
      <c r="E106" s="92"/>
      <c r="F106" s="91"/>
      <c r="G106" s="91"/>
    </row>
    <row r="107" spans="2:7" ht="16.5" thickBot="1">
      <c r="B107" s="2" t="s">
        <v>377</v>
      </c>
      <c r="C107" s="80" t="s">
        <v>378</v>
      </c>
      <c r="D107" s="58">
        <f>SUM('ASOC.ESPAÑOLA:UNIVERSAL SPS'!D107)</f>
        <v>-873311280.19766665</v>
      </c>
      <c r="E107" s="92" t="s">
        <v>379</v>
      </c>
      <c r="F107" s="96" t="s">
        <v>380</v>
      </c>
      <c r="G107" s="97">
        <f>+G64+G105</f>
        <v>26026115968.109818</v>
      </c>
    </row>
    <row r="108" spans="2:7" ht="16.5" thickBot="1">
      <c r="B108" s="2" t="s">
        <v>381</v>
      </c>
      <c r="C108" s="86" t="s">
        <v>382</v>
      </c>
      <c r="D108" s="87">
        <f>SUM(D104:D107)</f>
        <v>905784689.80233335</v>
      </c>
      <c r="E108" s="92"/>
      <c r="F108" s="91"/>
      <c r="G108" s="91"/>
    </row>
    <row r="109" spans="2:7" ht="16.5" thickBot="1">
      <c r="B109" s="2" t="s">
        <v>383</v>
      </c>
      <c r="C109" s="88" t="s">
        <v>384</v>
      </c>
      <c r="D109" s="89">
        <f>+D72+D77+D86+D102+D108</f>
        <v>25571369955.882336</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34680332270.093971</v>
      </c>
      <c r="E111" s="92" t="s">
        <v>389</v>
      </c>
      <c r="F111" s="82" t="s">
        <v>390</v>
      </c>
      <c r="G111" s="58">
        <f>SUM('ASOC.ESPAÑOLA:UNIVERSAL SPS'!G111)</f>
        <v>891241473</v>
      </c>
    </row>
    <row r="112" spans="2:7">
      <c r="B112" s="2"/>
      <c r="C112" s="91"/>
      <c r="D112" s="91"/>
      <c r="E112" s="92" t="s">
        <v>391</v>
      </c>
      <c r="F112" s="82" t="s">
        <v>392</v>
      </c>
      <c r="G112" s="58">
        <f>SUM('ASOC.ESPAÑOLA:UNIVERSAL SPS'!G112)</f>
        <v>31241691</v>
      </c>
    </row>
    <row r="113" spans="2:7" ht="16.5" thickBot="1">
      <c r="C113" s="102"/>
      <c r="D113" s="103"/>
      <c r="E113" s="92" t="s">
        <v>393</v>
      </c>
      <c r="F113" s="104" t="s">
        <v>394</v>
      </c>
      <c r="G113" s="105">
        <f>SUM(G111:G112)</f>
        <v>922483164</v>
      </c>
    </row>
    <row r="114" spans="2:7">
      <c r="B114" s="2"/>
      <c r="C114" s="90"/>
      <c r="D114" s="106"/>
      <c r="E114" s="92"/>
      <c r="F114" s="99" t="s">
        <v>395</v>
      </c>
      <c r="G114" s="107"/>
    </row>
    <row r="115" spans="2:7">
      <c r="B115" s="2" t="s">
        <v>396</v>
      </c>
      <c r="C115" s="108" t="s">
        <v>397</v>
      </c>
      <c r="D115" s="121">
        <f>SUM('ASOC.ESPAÑOLA:UNIVERSAL SPS'!D115)</f>
        <v>3201265082</v>
      </c>
      <c r="E115" s="110" t="s">
        <v>398</v>
      </c>
      <c r="F115" s="82" t="s">
        <v>399</v>
      </c>
      <c r="G115" s="58">
        <f>SUM('ASOC.ESPAÑOLA:UNIVERSAL SPS'!G115)</f>
        <v>775931361</v>
      </c>
    </row>
    <row r="116" spans="2:7">
      <c r="B116" s="2"/>
      <c r="C116" s="90"/>
      <c r="D116" s="106"/>
      <c r="E116" s="110" t="s">
        <v>400</v>
      </c>
      <c r="F116" s="82" t="s">
        <v>401</v>
      </c>
      <c r="G116" s="58">
        <f>SUM('ASOC.ESPAÑOLA:UNIVERSAL SPS'!G116)</f>
        <v>15801222</v>
      </c>
    </row>
    <row r="117" spans="2:7">
      <c r="B117" s="2" t="s">
        <v>402</v>
      </c>
      <c r="C117" s="108" t="s">
        <v>403</v>
      </c>
      <c r="D117" s="121">
        <f>SUM('ASOC.ESPAÑOLA:UNIVERSAL SPS'!D117)</f>
        <v>3201265082</v>
      </c>
      <c r="E117" s="110" t="s">
        <v>404</v>
      </c>
      <c r="F117" s="82" t="s">
        <v>405</v>
      </c>
      <c r="G117" s="58">
        <f>SUM('ASOC.ESPAÑOLA:UNIVERSAL SPS'!G117)</f>
        <v>0</v>
      </c>
    </row>
    <row r="118" spans="2:7">
      <c r="B118" s="2"/>
      <c r="C118" s="90"/>
      <c r="D118" s="91"/>
      <c r="E118" s="68" t="s">
        <v>406</v>
      </c>
      <c r="F118" s="82" t="s">
        <v>407</v>
      </c>
      <c r="G118" s="58">
        <f>SUM('ASOC.ESPAÑOLA:UNIVERSAL SPS'!G118)</f>
        <v>0</v>
      </c>
    </row>
    <row r="119" spans="2:7" ht="16.5" thickBot="1">
      <c r="B119" s="2"/>
      <c r="C119" s="102"/>
      <c r="D119" s="103"/>
      <c r="E119" s="68" t="s">
        <v>408</v>
      </c>
      <c r="F119" s="82" t="s">
        <v>409</v>
      </c>
      <c r="G119" s="58">
        <f>SUM('ASOC.ESPAÑOLA:UNIVERSAL SPS'!G119)</f>
        <v>7434336073.3999996</v>
      </c>
    </row>
    <row r="120" spans="2:7" ht="16.5" thickBot="1">
      <c r="C120" s="290" t="str">
        <f>IF(D114-D116=0,"Cuentas de Orden Coiniciden","Cuentas de Orden No Coinciden")</f>
        <v>Cuentas de Orden Coiniciden</v>
      </c>
      <c r="D120" s="291"/>
      <c r="E120" s="110" t="s">
        <v>410</v>
      </c>
      <c r="F120" s="104" t="s">
        <v>411</v>
      </c>
      <c r="G120" s="105">
        <f>SUM(G115:G119)</f>
        <v>8226068656.3999996</v>
      </c>
    </row>
    <row r="121" spans="2:7" ht="16.5" thickBot="1">
      <c r="C121" s="292"/>
      <c r="D121" s="293"/>
      <c r="E121" s="110"/>
      <c r="F121" s="99" t="s">
        <v>412</v>
      </c>
      <c r="G121" s="100"/>
    </row>
    <row r="122" spans="2:7" ht="12.75" customHeight="1">
      <c r="C122" s="112"/>
      <c r="D122" s="113"/>
      <c r="E122" s="110" t="s">
        <v>413</v>
      </c>
      <c r="F122" s="82" t="s">
        <v>414</v>
      </c>
      <c r="G122" s="58">
        <f>SUM('ASOC.ESPAÑOLA:UNIVERSAL SPS'!G122)</f>
        <v>4323926</v>
      </c>
    </row>
    <row r="123" spans="2:7" ht="12.75" customHeight="1">
      <c r="C123" s="90"/>
      <c r="D123" s="114"/>
      <c r="E123" s="110" t="s">
        <v>415</v>
      </c>
      <c r="F123" s="82" t="s">
        <v>416</v>
      </c>
      <c r="G123" s="58">
        <f>SUM('ASOC.ESPAÑOLA:UNIVERSAL SPS'!G123)</f>
        <v>50308240</v>
      </c>
    </row>
    <row r="124" spans="2:7" ht="12.75" customHeight="1">
      <c r="C124" s="114"/>
      <c r="D124" s="115"/>
      <c r="E124" s="110" t="s">
        <v>417</v>
      </c>
      <c r="F124" s="82" t="s">
        <v>418</v>
      </c>
      <c r="G124" s="58">
        <f>SUM('ASOC.ESPAÑOLA:UNIVERSAL SPS'!G124)</f>
        <v>26929191</v>
      </c>
    </row>
    <row r="125" spans="2:7" ht="12.75" customHeight="1">
      <c r="C125" s="90"/>
      <c r="D125" s="114"/>
      <c r="E125" s="110" t="s">
        <v>419</v>
      </c>
      <c r="F125" s="82" t="s">
        <v>420</v>
      </c>
      <c r="G125" s="58">
        <f>SUM('ASOC.ESPAÑOLA:UNIVERSAL SPS'!G125)</f>
        <v>0</v>
      </c>
    </row>
    <row r="126" spans="2:7" ht="12.75" customHeight="1">
      <c r="C126" s="102"/>
      <c r="D126" s="103"/>
      <c r="E126" s="110" t="s">
        <v>421</v>
      </c>
      <c r="F126" s="82" t="s">
        <v>422</v>
      </c>
      <c r="G126" s="58">
        <f>SUM('ASOC.ESPAÑOLA:UNIVERSAL SPS'!G126)</f>
        <v>710994549</v>
      </c>
    </row>
    <row r="127" spans="2:7" ht="15" customHeight="1" thickBot="1">
      <c r="C127" s="102"/>
      <c r="D127" s="103"/>
      <c r="E127" s="110" t="s">
        <v>423</v>
      </c>
      <c r="F127" s="116" t="s">
        <v>424</v>
      </c>
      <c r="G127" s="58">
        <f>SUM('ASOC.ESPAÑOLA:UNIVERSAL SPS'!G127)</f>
        <v>792555906</v>
      </c>
    </row>
    <row r="128" spans="2:7" ht="16.5" customHeight="1">
      <c r="C128" s="102"/>
      <c r="D128" s="103"/>
      <c r="E128" s="110"/>
      <c r="F128" s="117" t="s">
        <v>425</v>
      </c>
      <c r="G128" s="107"/>
    </row>
    <row r="129" spans="3:7" ht="12.75" customHeight="1">
      <c r="C129" s="289"/>
      <c r="D129" s="289"/>
      <c r="E129" s="110" t="s">
        <v>426</v>
      </c>
      <c r="F129" s="82" t="s">
        <v>427</v>
      </c>
      <c r="G129" s="58">
        <f>SUM('ASOC.ESPAÑOLA:UNIVERSAL SPS'!G129)</f>
        <v>-1550042169.3999999</v>
      </c>
    </row>
    <row r="130" spans="3:7" ht="12.75" customHeight="1">
      <c r="C130" s="289"/>
      <c r="D130" s="289"/>
      <c r="E130" s="110" t="s">
        <v>428</v>
      </c>
      <c r="F130" s="82" t="s">
        <v>429</v>
      </c>
      <c r="G130" s="58">
        <f>SUM('ASOC.ESPAÑOLA:UNIVERSAL SPS'!G130)</f>
        <v>263150745.20150054</v>
      </c>
    </row>
    <row r="131" spans="3:7" ht="17.25" customHeight="1" thickBot="1">
      <c r="C131" s="102"/>
      <c r="D131" s="103"/>
      <c r="E131" s="110" t="s">
        <v>430</v>
      </c>
      <c r="F131" s="116" t="s">
        <v>431</v>
      </c>
      <c r="G131" s="58">
        <f>SUM('ASOC.ESPAÑOLA:UNIVERSAL SPS'!G131)</f>
        <v>-1286891424.1984999</v>
      </c>
    </row>
    <row r="132" spans="3:7" ht="15" customHeight="1" thickBot="1">
      <c r="C132" s="102"/>
      <c r="D132" s="103"/>
      <c r="E132" s="110" t="s">
        <v>432</v>
      </c>
      <c r="F132" s="88" t="s">
        <v>433</v>
      </c>
      <c r="G132" s="118">
        <f>+G113+G120+G127+G131</f>
        <v>8654216302.2014999</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34680332270.311317</v>
      </c>
    </row>
    <row r="135" spans="3:7" ht="12.75" customHeight="1">
      <c r="E135" s="10"/>
      <c r="F135" s="10"/>
      <c r="G135" s="10"/>
    </row>
    <row r="136" spans="3:7" ht="17.100000000000001" customHeight="1">
      <c r="G136" s="10"/>
    </row>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20:D32 D34:D55 D57:D63 D68:D72 D74:D77 D79:D86 D88:D102 D104:D108 G8:G21 G23:G29 G31:G134">
    <cfRule type="cellIs" dxfId="17" priority="11" stopIfTrue="1" operator="between">
      <formula>-0.1</formula>
      <formula>-50</formula>
    </cfRule>
    <cfRule type="cellIs" dxfId="16" priority="12" stopIfTrue="1" operator="between">
      <formula>0.1</formula>
      <formula>50</formula>
    </cfRule>
  </conditionalFormatting>
  <conditionalFormatting sqref="D115">
    <cfRule type="cellIs" dxfId="15" priority="3" stopIfTrue="1" operator="between">
      <formula>-0.1</formula>
      <formula>-50</formula>
    </cfRule>
    <cfRule type="cellIs" dxfId="14" priority="4" stopIfTrue="1" operator="between">
      <formula>0.1</formula>
      <formula>50</formula>
    </cfRule>
  </conditionalFormatting>
  <conditionalFormatting sqref="D117">
    <cfRule type="cellIs" dxfId="13" priority="1" stopIfTrue="1" operator="between">
      <formula>-0.1</formula>
      <formula>-50</formula>
    </cfRule>
    <cfRule type="cellIs" dxfId="12" priority="2" stopIfTrue="1" operator="between">
      <formula>0.1</formula>
      <formula>50</formula>
    </cfRule>
  </conditionalFormatting>
  <dataValidations count="11">
    <dataValidation type="custom" operator="greaterThanOrEqual" errorTitle="Error en los datos ingresados" error="El valor ingresado debe ser mayor o igual que cero" sqref="D11">
      <formula1>SUM(D8:D10)</formula1>
    </dataValidation>
    <dataValidation type="decimal" operator="greaterThanOrEqual" allowBlank="1" sqref="D32">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errorTitle="Error de datos " error="Debe ingresar un valor positivo o cero" sqref="D63:D65 D111 D55 D109">
      <formula1>0</formula1>
    </dataValidation>
    <dataValidation type="decimal" operator="greaterThanOrEqual" allowBlank="1" showInputMessage="1" sqref="D72">
      <formula1>0</formula1>
    </dataValidation>
    <dataValidation allowBlank="1" sqref="G132"/>
    <dataValidation type="date" allowBlank="1" showErrorMessage="1" errorTitle="Error de datos" error="Debe introducir una fecha válida" sqref="F3">
      <formula1>37622</formula1>
      <formula2>37986</formula2>
    </dataValidation>
    <dataValidation type="decimal" operator="greaterThanOrEqual" allowBlank="1" showErrorMessage="1" error="Debe ser un valor positivo o cero_x000a_" sqref="D18">
      <formula1>0</formula1>
    </dataValidation>
    <dataValidation type="decimal" operator="greaterThanOrEqual" allowBlank="1" showInputMessage="1" showErrorMessage="1" sqref="D77">
      <formula1>0</formula1>
    </dataValidation>
    <dataValidation operator="greaterThanOrEqual" allowBlank="1" errorTitle="Error de datos " error="Debe ingresar un valor positivo o cero" sqref="D108"/>
    <dataValidation type="custom" operator="greaterThan" showInputMessage="1" showErrorMessage="1" errorTitle="eee" sqref="D88:D101 D34:D54 D57:D62 D8:D10 D68:D71 D74:D76 D79:D85 D104:D107 D13:D17 D20:D31 G8:G131 D115 D117">
      <formula1>OR(D8=0, D8&gt;50)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8:D111 G8:G134 D115 D117" unlocked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topLeftCell="A115" zoomScaleNormal="100" zoomScaleSheetLayoutView="100" workbookViewId="0">
      <selection activeCell="G136" sqref="G136"/>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85546875" style="9" customWidth="1"/>
    <col min="9" max="9" width="1.42578125" style="9" hidden="1" customWidth="1"/>
    <col min="10" max="10" width="0.28515625" style="9" hidden="1" customWidth="1"/>
    <col min="11" max="13" width="0.7109375" style="9" hidden="1" customWidth="1"/>
    <col min="14" max="16384" width="0" style="9" hidden="1"/>
  </cols>
  <sheetData>
    <row r="1" spans="1:7" s="3" customFormat="1" ht="15" customHeight="1">
      <c r="A1" s="1"/>
      <c r="B1" s="2" t="s">
        <v>0</v>
      </c>
      <c r="C1" s="294" t="s">
        <v>1</v>
      </c>
      <c r="D1" s="294"/>
      <c r="E1" s="294"/>
      <c r="F1" s="55" t="s">
        <v>438</v>
      </c>
      <c r="G1" s="56"/>
    </row>
    <row r="2" spans="1:7" s="3" customFormat="1" ht="15" customHeight="1">
      <c r="A2" s="1"/>
      <c r="B2" s="2"/>
      <c r="C2" s="294" t="s">
        <v>2</v>
      </c>
      <c r="D2" s="294"/>
      <c r="E2" s="294"/>
      <c r="F2" s="55" t="s">
        <v>439</v>
      </c>
      <c r="G2" s="56"/>
    </row>
    <row r="3" spans="1:7" s="3" customFormat="1" ht="15" customHeight="1">
      <c r="A3" s="1"/>
      <c r="B3" s="2"/>
      <c r="C3" s="294" t="s">
        <v>3</v>
      </c>
      <c r="D3" s="294"/>
      <c r="E3" s="294"/>
      <c r="F3" s="57">
        <f>[38]Presentacion!C7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f>SUM(GREMEDA:IAC!D8)</f>
        <v>21460806.599999998</v>
      </c>
      <c r="E8" s="74" t="s">
        <v>13</v>
      </c>
      <c r="F8" s="73" t="s">
        <v>14</v>
      </c>
      <c r="G8" s="58">
        <f>SUM(GREMEDA:IAC!G8)</f>
        <v>761010061.68079996</v>
      </c>
    </row>
    <row r="9" spans="1:7">
      <c r="B9" s="8" t="s">
        <v>15</v>
      </c>
      <c r="C9" s="73" t="s">
        <v>16</v>
      </c>
      <c r="D9" s="58">
        <f>SUM(GREMEDA:IAC!D9)</f>
        <v>12260024.100000001</v>
      </c>
      <c r="E9" s="74" t="s">
        <v>17</v>
      </c>
      <c r="F9" s="73" t="s">
        <v>18</v>
      </c>
      <c r="G9" s="58">
        <f>SUM(GREMEDA:IAC!G9)</f>
        <v>418567037.98000002</v>
      </c>
    </row>
    <row r="10" spans="1:7">
      <c r="B10" s="8" t="s">
        <v>19</v>
      </c>
      <c r="C10" s="73" t="s">
        <v>20</v>
      </c>
      <c r="D10" s="58">
        <f>SUM(GREMEDA:IAC!D10)</f>
        <v>2340826088.8713598</v>
      </c>
      <c r="E10" s="74" t="s">
        <v>21</v>
      </c>
      <c r="F10" s="73" t="s">
        <v>22</v>
      </c>
      <c r="G10" s="58">
        <f>SUM(GREMEDA:IAC!G10)</f>
        <v>146556</v>
      </c>
    </row>
    <row r="11" spans="1:7" ht="16.5" thickBot="1">
      <c r="B11" s="8" t="s">
        <v>23</v>
      </c>
      <c r="C11" s="77" t="s">
        <v>24</v>
      </c>
      <c r="D11" s="78">
        <f>SUM(D8:D10)</f>
        <v>2374546919.5713596</v>
      </c>
      <c r="E11" s="74" t="s">
        <v>25</v>
      </c>
      <c r="F11" s="73" t="s">
        <v>26</v>
      </c>
      <c r="G11" s="58">
        <f>SUM(GREMEDA:IAC!G11)</f>
        <v>89566767.700000003</v>
      </c>
    </row>
    <row r="12" spans="1:7">
      <c r="C12" s="69" t="s">
        <v>27</v>
      </c>
      <c r="D12" s="70"/>
      <c r="E12" s="74" t="s">
        <v>28</v>
      </c>
      <c r="F12" s="73" t="s">
        <v>29</v>
      </c>
      <c r="G12" s="58">
        <f>SUM(GREMEDA:IAC!G12)</f>
        <v>6291394</v>
      </c>
    </row>
    <row r="13" spans="1:7">
      <c r="B13" s="8" t="s">
        <v>30</v>
      </c>
      <c r="C13" s="73" t="s">
        <v>31</v>
      </c>
      <c r="D13" s="58">
        <f>SUM(GREMEDA:IAC!D13)</f>
        <v>1667944116.8615036</v>
      </c>
      <c r="E13" s="74" t="s">
        <v>32</v>
      </c>
      <c r="F13" s="73" t="s">
        <v>33</v>
      </c>
      <c r="G13" s="58">
        <f>SUM(GREMEDA:IAC!G13)</f>
        <v>50464714.869999997</v>
      </c>
    </row>
    <row r="14" spans="1:7">
      <c r="B14" s="8" t="s">
        <v>34</v>
      </c>
      <c r="C14" s="80" t="s">
        <v>35</v>
      </c>
      <c r="D14" s="58">
        <f>SUM(GREMEDA:IAC!D14)</f>
        <v>-13595982.35</v>
      </c>
      <c r="E14" s="74" t="s">
        <v>36</v>
      </c>
      <c r="F14" s="73" t="s">
        <v>37</v>
      </c>
      <c r="G14" s="58">
        <f>SUM(GREMEDA:IAC!G14)</f>
        <v>42659374.5</v>
      </c>
    </row>
    <row r="15" spans="1:7">
      <c r="B15" s="8" t="s">
        <v>38</v>
      </c>
      <c r="C15" s="73" t="s">
        <v>39</v>
      </c>
      <c r="D15" s="58">
        <f>SUM(GREMEDA:IAC!D15)</f>
        <v>1412848489</v>
      </c>
      <c r="E15" s="74" t="s">
        <v>40</v>
      </c>
      <c r="F15" s="73" t="s">
        <v>41</v>
      </c>
      <c r="G15" s="58">
        <f>SUM(GREMEDA:IAC!G15)</f>
        <v>59370408</v>
      </c>
    </row>
    <row r="16" spans="1:7">
      <c r="B16" s="8" t="s">
        <v>42</v>
      </c>
      <c r="C16" s="80" t="s">
        <v>43</v>
      </c>
      <c r="D16" s="58">
        <f>SUM(GREMEDA:IAC!D16)</f>
        <v>-11661517</v>
      </c>
      <c r="E16" s="74" t="s">
        <v>44</v>
      </c>
      <c r="F16" s="73" t="s">
        <v>45</v>
      </c>
      <c r="G16" s="58">
        <f>SUM(GREMEDA:IAC!G16)</f>
        <v>300024240.74000001</v>
      </c>
    </row>
    <row r="17" spans="2:7">
      <c r="B17" s="8" t="s">
        <v>46</v>
      </c>
      <c r="C17" s="80" t="s">
        <v>47</v>
      </c>
      <c r="D17" s="58">
        <f>SUM(GREMEDA:IAC!D17)</f>
        <v>0</v>
      </c>
      <c r="E17" s="74" t="s">
        <v>48</v>
      </c>
      <c r="F17" s="73" t="s">
        <v>49</v>
      </c>
      <c r="G17" s="58">
        <f>SUM(GREMEDA:IAC!G17)</f>
        <v>692962549.24000001</v>
      </c>
    </row>
    <row r="18" spans="2:7" ht="16.5" thickBot="1">
      <c r="B18" s="8" t="s">
        <v>50</v>
      </c>
      <c r="C18" s="77" t="s">
        <v>51</v>
      </c>
      <c r="D18" s="78">
        <f>SUM(D13:D17)</f>
        <v>3055535106.5115037</v>
      </c>
      <c r="E18" s="74" t="s">
        <v>52</v>
      </c>
      <c r="F18" s="73" t="s">
        <v>53</v>
      </c>
      <c r="G18" s="58">
        <f>SUM(GREMEDA:IAC!G18)</f>
        <v>417377</v>
      </c>
    </row>
    <row r="19" spans="2:7">
      <c r="C19" s="69" t="s">
        <v>54</v>
      </c>
      <c r="D19" s="70"/>
      <c r="E19" s="68" t="s">
        <v>55</v>
      </c>
      <c r="F19" s="73" t="s">
        <v>56</v>
      </c>
      <c r="G19" s="58">
        <f>SUM(GREMEDA:IAC!G19)</f>
        <v>210999675.30000001</v>
      </c>
    </row>
    <row r="20" spans="2:7">
      <c r="B20" s="8" t="s">
        <v>57</v>
      </c>
      <c r="C20" s="73" t="s">
        <v>58</v>
      </c>
      <c r="D20" s="58">
        <f>SUM(GREMEDA:IAC!D20)</f>
        <v>86508683</v>
      </c>
      <c r="E20" s="74" t="s">
        <v>59</v>
      </c>
      <c r="F20" s="73" t="s">
        <v>60</v>
      </c>
      <c r="G20" s="58">
        <f>SUM(GREMEDA:IAC!G20)</f>
        <v>-82989</v>
      </c>
    </row>
    <row r="21" spans="2:7" ht="16.5" thickBot="1">
      <c r="B21" s="8" t="s">
        <v>61</v>
      </c>
      <c r="C21" s="73" t="s">
        <v>62</v>
      </c>
      <c r="D21" s="58">
        <f>SUM(GREMEDA:IAC!D21)</f>
        <v>254074233.63000003</v>
      </c>
      <c r="E21" s="74" t="s">
        <v>63</v>
      </c>
      <c r="F21" s="77" t="s">
        <v>64</v>
      </c>
      <c r="G21" s="81">
        <f>SUM(G8:G20)</f>
        <v>2632397168.0108004</v>
      </c>
    </row>
    <row r="22" spans="2:7">
      <c r="B22" s="8" t="s">
        <v>65</v>
      </c>
      <c r="C22" s="73" t="s">
        <v>66</v>
      </c>
      <c r="D22" s="58">
        <f>SUM(GREMEDA:IAC!D22)</f>
        <v>20116083</v>
      </c>
      <c r="E22" s="74"/>
      <c r="F22" s="71" t="s">
        <v>67</v>
      </c>
      <c r="G22" s="72"/>
    </row>
    <row r="23" spans="2:7">
      <c r="B23" s="8" t="s">
        <v>68</v>
      </c>
      <c r="C23" s="73" t="s">
        <v>69</v>
      </c>
      <c r="D23" s="58">
        <f>SUM(GREMEDA:IAC!D23)</f>
        <v>32640513</v>
      </c>
      <c r="E23" s="74" t="s">
        <v>70</v>
      </c>
      <c r="F23" s="82" t="s">
        <v>71</v>
      </c>
      <c r="G23" s="58">
        <f>SUM(GREMEDA:IAC!G23)</f>
        <v>403825853.66764003</v>
      </c>
    </row>
    <row r="24" spans="2:7">
      <c r="B24" s="8" t="s">
        <v>72</v>
      </c>
      <c r="C24" s="73" t="s">
        <v>73</v>
      </c>
      <c r="D24" s="58">
        <f>SUM(GREMEDA:IAC!D24)</f>
        <v>9515573</v>
      </c>
      <c r="E24" s="74" t="s">
        <v>74</v>
      </c>
      <c r="F24" s="83" t="s">
        <v>60</v>
      </c>
      <c r="G24" s="58">
        <f>SUM(GREMEDA:IAC!G24)</f>
        <v>-52226277.579999998</v>
      </c>
    </row>
    <row r="25" spans="2:7">
      <c r="B25" s="8" t="s">
        <v>75</v>
      </c>
      <c r="C25" s="73" t="s">
        <v>76</v>
      </c>
      <c r="D25" s="58">
        <f>SUM(GREMEDA:IAC!D25)</f>
        <v>556621371</v>
      </c>
      <c r="E25" s="74" t="s">
        <v>77</v>
      </c>
      <c r="F25" s="82" t="s">
        <v>78</v>
      </c>
      <c r="G25" s="58">
        <f>SUM(GREMEDA:IAC!G25)</f>
        <v>18459585</v>
      </c>
    </row>
    <row r="26" spans="2:7">
      <c r="B26" s="8" t="s">
        <v>79</v>
      </c>
      <c r="C26" s="73" t="s">
        <v>80</v>
      </c>
      <c r="D26" s="58">
        <f>SUM(GREMEDA:IAC!D26)</f>
        <v>224617207.34</v>
      </c>
      <c r="E26" s="74" t="s">
        <v>81</v>
      </c>
      <c r="F26" s="83" t="s">
        <v>82</v>
      </c>
      <c r="G26" s="58">
        <f>SUM(GREMEDA:IAC!G26)</f>
        <v>-2496079</v>
      </c>
    </row>
    <row r="27" spans="2:7">
      <c r="B27" s="8" t="s">
        <v>83</v>
      </c>
      <c r="C27" s="73" t="s">
        <v>84</v>
      </c>
      <c r="D27" s="58">
        <f>SUM(GREMEDA:IAC!D27)</f>
        <v>453575820.72000003</v>
      </c>
      <c r="E27" s="74" t="s">
        <v>85</v>
      </c>
      <c r="F27" s="82" t="s">
        <v>86</v>
      </c>
      <c r="G27" s="58">
        <f>SUM(GREMEDA:IAC!G27)</f>
        <v>147321483</v>
      </c>
    </row>
    <row r="28" spans="2:7">
      <c r="B28" s="8" t="s">
        <v>87</v>
      </c>
      <c r="C28" s="73" t="s">
        <v>88</v>
      </c>
      <c r="D28" s="58">
        <f>SUM(GREMEDA:IAC!D28)</f>
        <v>83718233.479999989</v>
      </c>
      <c r="E28" s="74" t="s">
        <v>89</v>
      </c>
      <c r="F28" s="82" t="s">
        <v>90</v>
      </c>
      <c r="G28" s="58">
        <f>SUM(GREMEDA:IAC!G28)</f>
        <v>112327852</v>
      </c>
    </row>
    <row r="29" spans="2:7" ht="16.5" thickBot="1">
      <c r="B29" s="8" t="s">
        <v>91</v>
      </c>
      <c r="C29" s="73" t="s">
        <v>92</v>
      </c>
      <c r="D29" s="58">
        <f>SUM(GREMEDA:IAC!D29)</f>
        <v>91756784.549999997</v>
      </c>
      <c r="E29" s="74" t="s">
        <v>93</v>
      </c>
      <c r="F29" s="77" t="s">
        <v>94</v>
      </c>
      <c r="G29" s="78">
        <f>SUM(G23:G28)</f>
        <v>627212417.08764005</v>
      </c>
    </row>
    <row r="30" spans="2:7">
      <c r="B30" s="8" t="s">
        <v>95</v>
      </c>
      <c r="C30" s="73" t="s">
        <v>96</v>
      </c>
      <c r="D30" s="58">
        <f>SUM(GREMEDA:IAC!D30)</f>
        <v>26551228</v>
      </c>
      <c r="E30" s="74"/>
      <c r="F30" s="71" t="s">
        <v>97</v>
      </c>
      <c r="G30" s="72"/>
    </row>
    <row r="31" spans="2:7">
      <c r="B31" s="8" t="s">
        <v>98</v>
      </c>
      <c r="C31" s="80" t="s">
        <v>99</v>
      </c>
      <c r="D31" s="58">
        <f>SUM(GREMEDA:IAC!D31)</f>
        <v>-98403309.879999995</v>
      </c>
      <c r="E31" s="74" t="s">
        <v>100</v>
      </c>
      <c r="F31" s="82" t="s">
        <v>101</v>
      </c>
      <c r="G31" s="58">
        <f>SUM(GREMEDA:IAC!G31)</f>
        <v>778375480.52000022</v>
      </c>
    </row>
    <row r="32" spans="2:7" ht="16.5" thickBot="1">
      <c r="B32" s="8" t="s">
        <v>102</v>
      </c>
      <c r="C32" s="77" t="s">
        <v>103</v>
      </c>
      <c r="D32" s="84">
        <f>SUM(D20:D31)</f>
        <v>1741292420.8400002</v>
      </c>
      <c r="E32" s="74" t="s">
        <v>104</v>
      </c>
      <c r="F32" s="82" t="s">
        <v>105</v>
      </c>
      <c r="G32" s="58">
        <f>SUM(GREMEDA:IAC!G32)</f>
        <v>3319599363</v>
      </c>
    </row>
    <row r="33" spans="2:7">
      <c r="C33" s="69" t="s">
        <v>106</v>
      </c>
      <c r="D33" s="70"/>
      <c r="E33" s="74" t="s">
        <v>107</v>
      </c>
      <c r="F33" s="82" t="s">
        <v>108</v>
      </c>
      <c r="G33" s="58">
        <f>SUM(GREMEDA:IAC!G33)</f>
        <v>0</v>
      </c>
    </row>
    <row r="34" spans="2:7">
      <c r="B34" s="8" t="s">
        <v>109</v>
      </c>
      <c r="C34" s="73" t="s">
        <v>110</v>
      </c>
      <c r="D34" s="58">
        <f>SUM(GREMEDA:IAC!D34)</f>
        <v>82355589.24000001</v>
      </c>
      <c r="E34" s="74" t="s">
        <v>111</v>
      </c>
      <c r="F34" s="82" t="s">
        <v>112</v>
      </c>
      <c r="G34" s="58">
        <f>SUM(GREMEDA:IAC!G34)</f>
        <v>48408649</v>
      </c>
    </row>
    <row r="35" spans="2:7">
      <c r="B35" s="8" t="s">
        <v>113</v>
      </c>
      <c r="C35" s="73" t="s">
        <v>114</v>
      </c>
      <c r="D35" s="58">
        <f>SUM(GREMEDA:IAC!D35)</f>
        <v>22318946.66</v>
      </c>
      <c r="E35" s="68" t="s">
        <v>115</v>
      </c>
      <c r="F35" s="82" t="s">
        <v>116</v>
      </c>
      <c r="G35" s="58">
        <f>SUM(GREMEDA:IAC!G35)</f>
        <v>483688044.50999999</v>
      </c>
    </row>
    <row r="36" spans="2:7">
      <c r="B36" s="8" t="s">
        <v>117</v>
      </c>
      <c r="C36" s="73" t="s">
        <v>118</v>
      </c>
      <c r="D36" s="58">
        <f>SUM(GREMEDA:IAC!D36)</f>
        <v>0</v>
      </c>
      <c r="E36" s="74" t="s">
        <v>119</v>
      </c>
      <c r="F36" s="82" t="s">
        <v>120</v>
      </c>
      <c r="G36" s="58">
        <f>SUM(GREMEDA:IAC!G36)</f>
        <v>1575876</v>
      </c>
    </row>
    <row r="37" spans="2:7">
      <c r="B37" s="8" t="s">
        <v>121</v>
      </c>
      <c r="C37" s="73" t="s">
        <v>122</v>
      </c>
      <c r="D37" s="58">
        <f>SUM(GREMEDA:IAC!D37)</f>
        <v>18344483.579999998</v>
      </c>
      <c r="E37" s="85" t="s">
        <v>123</v>
      </c>
      <c r="F37" s="82" t="s">
        <v>124</v>
      </c>
      <c r="G37" s="58">
        <f>SUM(GREMEDA:IAC!G37)</f>
        <v>0</v>
      </c>
    </row>
    <row r="38" spans="2:7">
      <c r="B38" s="8" t="s">
        <v>125</v>
      </c>
      <c r="C38" s="73" t="s">
        <v>126</v>
      </c>
      <c r="D38" s="58">
        <f>SUM(GREMEDA:IAC!D38)</f>
        <v>25859460</v>
      </c>
      <c r="E38" s="85" t="s">
        <v>127</v>
      </c>
      <c r="F38" s="82" t="s">
        <v>128</v>
      </c>
      <c r="G38" s="58">
        <f>SUM(GREMEDA:IAC!G38)</f>
        <v>0</v>
      </c>
    </row>
    <row r="39" spans="2:7">
      <c r="B39" s="8" t="s">
        <v>129</v>
      </c>
      <c r="C39" s="73" t="s">
        <v>130</v>
      </c>
      <c r="D39" s="58">
        <f>SUM(GREMEDA:IAC!D39)</f>
        <v>0</v>
      </c>
      <c r="E39" s="68" t="s">
        <v>131</v>
      </c>
      <c r="F39" s="82" t="s">
        <v>132</v>
      </c>
      <c r="G39" s="58">
        <f>SUM(GREMEDA:IAC!G39)</f>
        <v>86002</v>
      </c>
    </row>
    <row r="40" spans="2:7">
      <c r="B40" s="8" t="s">
        <v>133</v>
      </c>
      <c r="C40" s="73" t="s">
        <v>134</v>
      </c>
      <c r="D40" s="58">
        <f>SUM(GREMEDA:IAC!D40)</f>
        <v>13235438</v>
      </c>
      <c r="E40" s="68" t="s">
        <v>135</v>
      </c>
      <c r="F40" s="82" t="s">
        <v>136</v>
      </c>
      <c r="G40" s="58">
        <f>SUM(GREMEDA:IAC!G40)</f>
        <v>2399101</v>
      </c>
    </row>
    <row r="41" spans="2:7">
      <c r="B41" s="8" t="s">
        <v>137</v>
      </c>
      <c r="C41" s="73" t="s">
        <v>138</v>
      </c>
      <c r="D41" s="58">
        <f>SUM(GREMEDA:IAC!D41)</f>
        <v>10109</v>
      </c>
      <c r="E41" s="85" t="s">
        <v>139</v>
      </c>
      <c r="F41" s="82" t="s">
        <v>140</v>
      </c>
      <c r="G41" s="58">
        <f>SUM(GREMEDA:IAC!G41)</f>
        <v>175420097</v>
      </c>
    </row>
    <row r="42" spans="2:7">
      <c r="B42" s="8" t="s">
        <v>141</v>
      </c>
      <c r="C42" s="73" t="s">
        <v>142</v>
      </c>
      <c r="D42" s="58">
        <f>SUM(GREMEDA:IAC!D42)</f>
        <v>56709177</v>
      </c>
      <c r="E42" s="85" t="s">
        <v>143</v>
      </c>
      <c r="F42" s="82" t="s">
        <v>144</v>
      </c>
      <c r="G42" s="58">
        <f>SUM(GREMEDA:IAC!G42)</f>
        <v>12672621</v>
      </c>
    </row>
    <row r="43" spans="2:7">
      <c r="B43" s="8" t="s">
        <v>145</v>
      </c>
      <c r="C43" s="73" t="s">
        <v>146</v>
      </c>
      <c r="D43" s="58">
        <f>SUM(GREMEDA:IAC!D43)</f>
        <v>41219503</v>
      </c>
      <c r="E43" s="74" t="s">
        <v>147</v>
      </c>
      <c r="F43" s="82" t="s">
        <v>148</v>
      </c>
      <c r="G43" s="58">
        <f>SUM(GREMEDA:IAC!G43)</f>
        <v>46866772</v>
      </c>
    </row>
    <row r="44" spans="2:7">
      <c r="B44" s="8" t="s">
        <v>149</v>
      </c>
      <c r="C44" s="73" t="s">
        <v>150</v>
      </c>
      <c r="D44" s="58">
        <f>SUM(GREMEDA:IAC!D44)</f>
        <v>73667</v>
      </c>
      <c r="E44" s="74" t="s">
        <v>151</v>
      </c>
      <c r="F44" s="82" t="s">
        <v>152</v>
      </c>
      <c r="G44" s="58">
        <f>SUM(GREMEDA:IAC!G44)</f>
        <v>3916816</v>
      </c>
    </row>
    <row r="45" spans="2:7">
      <c r="B45" s="8" t="s">
        <v>153</v>
      </c>
      <c r="C45" s="73" t="s">
        <v>154</v>
      </c>
      <c r="D45" s="58">
        <f>SUM(GREMEDA:IAC!D45)</f>
        <v>0</v>
      </c>
      <c r="E45" s="74" t="s">
        <v>155</v>
      </c>
      <c r="F45" s="82" t="s">
        <v>156</v>
      </c>
      <c r="G45" s="58">
        <f>SUM(GREMEDA:IAC!G45)</f>
        <v>139261349</v>
      </c>
    </row>
    <row r="46" spans="2:7">
      <c r="B46" s="8" t="s">
        <v>157</v>
      </c>
      <c r="C46" s="73" t="s">
        <v>158</v>
      </c>
      <c r="D46" s="58">
        <f>SUM(GREMEDA:IAC!D46)</f>
        <v>15766165.32</v>
      </c>
      <c r="E46" s="74" t="s">
        <v>159</v>
      </c>
      <c r="F46" s="82" t="s">
        <v>160</v>
      </c>
      <c r="G46" s="58">
        <f>SUM(GREMEDA:IAC!G46)</f>
        <v>25219084</v>
      </c>
    </row>
    <row r="47" spans="2:7">
      <c r="B47" s="8" t="s">
        <v>161</v>
      </c>
      <c r="C47" s="73" t="s">
        <v>162</v>
      </c>
      <c r="D47" s="58">
        <f>SUM(GREMEDA:IAC!D47)</f>
        <v>16245325.52</v>
      </c>
      <c r="E47" s="74" t="s">
        <v>163</v>
      </c>
      <c r="F47" s="82" t="s">
        <v>164</v>
      </c>
      <c r="G47" s="58">
        <f>SUM(GREMEDA:IAC!G47)</f>
        <v>150666652</v>
      </c>
    </row>
    <row r="48" spans="2:7">
      <c r="B48" s="8" t="s">
        <v>165</v>
      </c>
      <c r="C48" s="73" t="s">
        <v>166</v>
      </c>
      <c r="D48" s="58">
        <f>SUM(GREMEDA:IAC!D48)</f>
        <v>115335554</v>
      </c>
      <c r="E48" s="74" t="s">
        <v>167</v>
      </c>
      <c r="F48" s="82" t="s">
        <v>168</v>
      </c>
      <c r="G48" s="58">
        <f>SUM(GREMEDA:IAC!G48)</f>
        <v>2889058</v>
      </c>
    </row>
    <row r="49" spans="2:7">
      <c r="B49" s="8" t="s">
        <v>169</v>
      </c>
      <c r="C49" s="73" t="s">
        <v>170</v>
      </c>
      <c r="D49" s="58">
        <f>SUM(GREMEDA:IAC!D49)</f>
        <v>184714</v>
      </c>
      <c r="E49" s="74" t="s">
        <v>171</v>
      </c>
      <c r="F49" s="82" t="s">
        <v>172</v>
      </c>
      <c r="G49" s="58">
        <f>SUM(GREMEDA:IAC!G49)</f>
        <v>3577793</v>
      </c>
    </row>
    <row r="50" spans="2:7">
      <c r="B50" s="8" t="s">
        <v>173</v>
      </c>
      <c r="C50" s="73" t="s">
        <v>106</v>
      </c>
      <c r="D50" s="58">
        <f>SUM(GREMEDA:IAC!D50)</f>
        <v>73927967.689999998</v>
      </c>
      <c r="E50" s="74" t="s">
        <v>174</v>
      </c>
      <c r="F50" s="82" t="s">
        <v>175</v>
      </c>
      <c r="G50" s="58">
        <f>SUM(GREMEDA:IAC!G50)</f>
        <v>15724430.6</v>
      </c>
    </row>
    <row r="51" spans="2:7">
      <c r="B51" s="8" t="s">
        <v>176</v>
      </c>
      <c r="C51" s="80" t="s">
        <v>177</v>
      </c>
      <c r="D51" s="58">
        <f>SUM(GREMEDA:IAC!D51)</f>
        <v>0</v>
      </c>
      <c r="E51" s="74" t="s">
        <v>178</v>
      </c>
      <c r="F51" s="82" t="s">
        <v>179</v>
      </c>
      <c r="G51" s="58">
        <f>SUM(GREMEDA:IAC!G51)</f>
        <v>31699</v>
      </c>
    </row>
    <row r="52" spans="2:7">
      <c r="B52" s="8" t="s">
        <v>180</v>
      </c>
      <c r="C52" s="80" t="s">
        <v>43</v>
      </c>
      <c r="D52" s="58">
        <f>SUM(GREMEDA:IAC!D52)</f>
        <v>0</v>
      </c>
      <c r="E52" s="74" t="s">
        <v>181</v>
      </c>
      <c r="F52" s="82" t="s">
        <v>182</v>
      </c>
      <c r="G52" s="58">
        <f>SUM(GREMEDA:IAC!G52)</f>
        <v>37748406</v>
      </c>
    </row>
    <row r="53" spans="2:7">
      <c r="B53" s="8" t="s">
        <v>183</v>
      </c>
      <c r="C53" s="80" t="s">
        <v>184</v>
      </c>
      <c r="D53" s="58">
        <f>SUM(GREMEDA:IAC!D53)</f>
        <v>-2699601</v>
      </c>
      <c r="E53" s="74" t="s">
        <v>185</v>
      </c>
      <c r="F53" s="82" t="s">
        <v>186</v>
      </c>
      <c r="G53" s="58">
        <f>SUM(GREMEDA:IAC!G53)</f>
        <v>0</v>
      </c>
    </row>
    <row r="54" spans="2:7">
      <c r="B54" s="8" t="s">
        <v>187</v>
      </c>
      <c r="C54" s="80" t="s">
        <v>188</v>
      </c>
      <c r="D54" s="58">
        <f>SUM(GREMEDA:IAC!D54)</f>
        <v>-799000</v>
      </c>
      <c r="E54" s="74" t="s">
        <v>189</v>
      </c>
      <c r="F54" s="82" t="s">
        <v>190</v>
      </c>
      <c r="G54" s="58">
        <f>SUM(GREMEDA:IAC!G54)</f>
        <v>302306084</v>
      </c>
    </row>
    <row r="55" spans="2:7" ht="16.5" thickBot="1">
      <c r="B55" s="8" t="s">
        <v>191</v>
      </c>
      <c r="C55" s="77" t="s">
        <v>192</v>
      </c>
      <c r="D55" s="84">
        <f>SUM(D34:D54)</f>
        <v>478087499.00999999</v>
      </c>
      <c r="E55" s="74" t="s">
        <v>193</v>
      </c>
      <c r="F55" s="82" t="s">
        <v>194</v>
      </c>
      <c r="G55" s="58">
        <f>SUM(GREMEDA:IAC!G55)</f>
        <v>-74606606</v>
      </c>
    </row>
    <row r="56" spans="2:7" ht="16.5" thickBot="1">
      <c r="C56" s="69" t="s">
        <v>195</v>
      </c>
      <c r="D56" s="70"/>
      <c r="E56" s="74" t="s">
        <v>196</v>
      </c>
      <c r="F56" s="77" t="s">
        <v>197</v>
      </c>
      <c r="G56" s="84">
        <f>SUM(G31:G55)</f>
        <v>5475826771.6300011</v>
      </c>
    </row>
    <row r="57" spans="2:7">
      <c r="B57" s="8" t="s">
        <v>198</v>
      </c>
      <c r="C57" s="73" t="s">
        <v>199</v>
      </c>
      <c r="D57" s="58">
        <f>SUM(GREMEDA:IAC!D57)</f>
        <v>485696462.10000002</v>
      </c>
      <c r="E57" s="74"/>
      <c r="F57" s="71" t="s">
        <v>200</v>
      </c>
      <c r="G57" s="72"/>
    </row>
    <row r="58" spans="2:7">
      <c r="B58" s="8" t="s">
        <v>201</v>
      </c>
      <c r="C58" s="73" t="s">
        <v>202</v>
      </c>
      <c r="D58" s="58">
        <f>SUM(GREMEDA:IAC!D58)</f>
        <v>22785572</v>
      </c>
      <c r="E58" s="74" t="s">
        <v>203</v>
      </c>
      <c r="F58" s="73" t="s">
        <v>204</v>
      </c>
      <c r="G58" s="58">
        <f>SUM(GREMEDA:IAC!G58)</f>
        <v>43434289</v>
      </c>
    </row>
    <row r="59" spans="2:7">
      <c r="B59" s="8" t="s">
        <v>205</v>
      </c>
      <c r="C59" s="73" t="s">
        <v>206</v>
      </c>
      <c r="D59" s="58">
        <f>SUM(GREMEDA:IAC!D59)</f>
        <v>269958893</v>
      </c>
      <c r="E59" s="74" t="s">
        <v>207</v>
      </c>
      <c r="F59" s="73" t="s">
        <v>208</v>
      </c>
      <c r="G59" s="58">
        <f>SUM(GREMEDA:IAC!G59)</f>
        <v>59215439.573221944</v>
      </c>
    </row>
    <row r="60" spans="2:7">
      <c r="B60" s="8" t="s">
        <v>209</v>
      </c>
      <c r="C60" s="73" t="s">
        <v>210</v>
      </c>
      <c r="D60" s="58">
        <f>SUM(GREMEDA:IAC!D60)</f>
        <v>32694860</v>
      </c>
      <c r="E60" s="74" t="s">
        <v>211</v>
      </c>
      <c r="F60" s="73" t="s">
        <v>212</v>
      </c>
      <c r="G60" s="58">
        <f>SUM(GREMEDA:IAC!G60)</f>
        <v>14114382</v>
      </c>
    </row>
    <row r="61" spans="2:7">
      <c r="B61" s="8" t="s">
        <v>213</v>
      </c>
      <c r="C61" s="73" t="s">
        <v>214</v>
      </c>
      <c r="D61" s="58">
        <f>SUM(GREMEDA:IAC!D61)</f>
        <v>2055753</v>
      </c>
      <c r="E61" s="74" t="s">
        <v>215</v>
      </c>
      <c r="F61" s="73" t="s">
        <v>216</v>
      </c>
      <c r="G61" s="58">
        <f>SUM(GREMEDA:IAC!G61)</f>
        <v>41293574</v>
      </c>
    </row>
    <row r="62" spans="2:7">
      <c r="B62" s="8" t="s">
        <v>217</v>
      </c>
      <c r="C62" s="80" t="s">
        <v>218</v>
      </c>
      <c r="D62" s="58">
        <f>SUM(GREMEDA:IAC!D62)</f>
        <v>0</v>
      </c>
      <c r="E62" s="74" t="s">
        <v>219</v>
      </c>
      <c r="F62" s="73" t="s">
        <v>220</v>
      </c>
      <c r="G62" s="58">
        <f>SUM(GREMEDA:IAC!G62)</f>
        <v>77138353.299999997</v>
      </c>
    </row>
    <row r="63" spans="2:7" ht="16.5" thickBot="1">
      <c r="B63" s="8" t="s">
        <v>221</v>
      </c>
      <c r="C63" s="86" t="s">
        <v>222</v>
      </c>
      <c r="D63" s="87">
        <f>SUM(D57:D62)</f>
        <v>813191540.10000002</v>
      </c>
      <c r="E63" s="74" t="s">
        <v>223</v>
      </c>
      <c r="F63" s="86" t="s">
        <v>224</v>
      </c>
      <c r="G63" s="84">
        <f>SUM(G58:G62)</f>
        <v>235196037.87322193</v>
      </c>
    </row>
    <row r="64" spans="2:7" ht="16.5" thickBot="1">
      <c r="B64" s="8" t="s">
        <v>225</v>
      </c>
      <c r="C64" s="88" t="s">
        <v>226</v>
      </c>
      <c r="D64" s="89">
        <f>D11+D18+D32+D55+D63</f>
        <v>8462653486.0328636</v>
      </c>
      <c r="E64" s="74" t="s">
        <v>227</v>
      </c>
      <c r="F64" s="88" t="s">
        <v>228</v>
      </c>
      <c r="G64" s="89">
        <f>+G21+G29+G56+G63</f>
        <v>8970632394.6016636</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f>SUM(GREMEDA:IAC!D68)</f>
        <v>0</v>
      </c>
      <c r="E68" s="92" t="s">
        <v>235</v>
      </c>
      <c r="F68" s="82" t="s">
        <v>236</v>
      </c>
      <c r="G68" s="58">
        <f>SUM(GREMEDA:IAC!G68)</f>
        <v>17431727</v>
      </c>
    </row>
    <row r="69" spans="2:7">
      <c r="B69" s="2" t="s">
        <v>237</v>
      </c>
      <c r="C69" s="73" t="s">
        <v>238</v>
      </c>
      <c r="D69" s="58">
        <f>SUM(GREMEDA:IAC!D69)</f>
        <v>0</v>
      </c>
      <c r="E69" s="92" t="s">
        <v>239</v>
      </c>
      <c r="F69" s="82" t="s">
        <v>240</v>
      </c>
      <c r="G69" s="58">
        <f>SUM(GREMEDA:IAC!G69)</f>
        <v>491093.24</v>
      </c>
    </row>
    <row r="70" spans="2:7">
      <c r="B70" s="2" t="s">
        <v>241</v>
      </c>
      <c r="C70" s="73" t="s">
        <v>242</v>
      </c>
      <c r="D70" s="58">
        <f>SUM(GREMEDA:IAC!D70)</f>
        <v>158234608.83000001</v>
      </c>
      <c r="E70" s="92" t="s">
        <v>243</v>
      </c>
      <c r="F70" s="82" t="s">
        <v>244</v>
      </c>
      <c r="G70" s="58">
        <f>SUM(GREMEDA:IAC!G70)</f>
        <v>0</v>
      </c>
    </row>
    <row r="71" spans="2:7">
      <c r="B71" s="2" t="s">
        <v>245</v>
      </c>
      <c r="C71" s="80" t="s">
        <v>246</v>
      </c>
      <c r="D71" s="58">
        <f>SUM(GREMEDA:IAC!D71)</f>
        <v>-6605298</v>
      </c>
      <c r="E71" s="92" t="s">
        <v>247</v>
      </c>
      <c r="F71" s="82" t="s">
        <v>248</v>
      </c>
      <c r="G71" s="58">
        <f>SUM(GREMEDA:IAC!G71)</f>
        <v>0</v>
      </c>
    </row>
    <row r="72" spans="2:7" ht="16.5" thickBot="1">
      <c r="B72" s="2" t="s">
        <v>249</v>
      </c>
      <c r="C72" s="77" t="s">
        <v>250</v>
      </c>
      <c r="D72" s="84">
        <f>SUM(D68:D71)</f>
        <v>151629310.83000001</v>
      </c>
      <c r="E72" s="92" t="s">
        <v>251</v>
      </c>
      <c r="F72" s="82" t="s">
        <v>252</v>
      </c>
      <c r="G72" s="58">
        <f>SUM(GREMEDA:IAC!G72)</f>
        <v>0</v>
      </c>
    </row>
    <row r="73" spans="2:7">
      <c r="B73" s="2"/>
      <c r="C73" s="69" t="s">
        <v>253</v>
      </c>
      <c r="D73" s="70"/>
      <c r="E73" s="92" t="s">
        <v>254</v>
      </c>
      <c r="F73" s="82" t="s">
        <v>255</v>
      </c>
      <c r="G73" s="58">
        <f>SUM(GREMEDA:IAC!G73)</f>
        <v>0</v>
      </c>
    </row>
    <row r="74" spans="2:7">
      <c r="B74" s="2" t="s">
        <v>256</v>
      </c>
      <c r="C74" s="73" t="s">
        <v>257</v>
      </c>
      <c r="D74" s="58">
        <f>SUM(GREMEDA:IAC!D74)</f>
        <v>0</v>
      </c>
      <c r="E74" s="92" t="s">
        <v>258</v>
      </c>
      <c r="F74" s="82" t="s">
        <v>259</v>
      </c>
      <c r="G74" s="58">
        <f>SUM(GREMEDA:IAC!G74)</f>
        <v>0</v>
      </c>
    </row>
    <row r="75" spans="2:7">
      <c r="B75" s="2" t="s">
        <v>260</v>
      </c>
      <c r="C75" s="73" t="s">
        <v>261</v>
      </c>
      <c r="D75" s="58">
        <f>SUM(GREMEDA:IAC!D75)</f>
        <v>0</v>
      </c>
      <c r="E75" s="92" t="s">
        <v>262</v>
      </c>
      <c r="F75" s="82" t="s">
        <v>263</v>
      </c>
      <c r="G75" s="58">
        <f>SUM(GREMEDA:IAC!G75)</f>
        <v>0</v>
      </c>
    </row>
    <row r="76" spans="2:7">
      <c r="B76" s="2" t="s">
        <v>264</v>
      </c>
      <c r="C76" s="80" t="s">
        <v>265</v>
      </c>
      <c r="D76" s="58">
        <f>SUM(GREMEDA:IAC!D76)</f>
        <v>0</v>
      </c>
      <c r="E76" s="92" t="s">
        <v>266</v>
      </c>
      <c r="F76" s="82" t="s">
        <v>267</v>
      </c>
      <c r="G76" s="58">
        <f>SUM(GREMEDA:IAC!G76)</f>
        <v>0</v>
      </c>
    </row>
    <row r="77" spans="2:7" ht="16.5" thickBot="1">
      <c r="B77" s="2" t="s">
        <v>268</v>
      </c>
      <c r="C77" s="77" t="s">
        <v>269</v>
      </c>
      <c r="D77" s="84">
        <f>SUM(D74:D76)</f>
        <v>0</v>
      </c>
      <c r="E77" s="92" t="s">
        <v>270</v>
      </c>
      <c r="F77" s="82" t="s">
        <v>271</v>
      </c>
      <c r="G77" s="58">
        <f>SUM(GREMEDA:IAC!G77)</f>
        <v>38250108</v>
      </c>
    </row>
    <row r="78" spans="2:7">
      <c r="B78" s="2"/>
      <c r="C78" s="69" t="s">
        <v>272</v>
      </c>
      <c r="D78" s="70"/>
      <c r="E78" s="92" t="s">
        <v>273</v>
      </c>
      <c r="F78" s="82" t="s">
        <v>274</v>
      </c>
      <c r="G78" s="58">
        <f>SUM(GREMEDA:IAC!G78)</f>
        <v>-715</v>
      </c>
    </row>
    <row r="79" spans="2:7" ht="16.5" thickBot="1">
      <c r="B79" s="2" t="s">
        <v>275</v>
      </c>
      <c r="C79" s="73" t="s">
        <v>276</v>
      </c>
      <c r="D79" s="58">
        <f>SUM(GREMEDA:IAC!D79)</f>
        <v>0</v>
      </c>
      <c r="E79" s="92" t="s">
        <v>277</v>
      </c>
      <c r="F79" s="77" t="s">
        <v>278</v>
      </c>
      <c r="G79" s="84">
        <f>SUM(G68:G78)</f>
        <v>56172213.239999995</v>
      </c>
    </row>
    <row r="80" spans="2:7">
      <c r="B80" s="2" t="s">
        <v>279</v>
      </c>
      <c r="C80" s="73" t="s">
        <v>280</v>
      </c>
      <c r="D80" s="58">
        <f>SUM(GREMEDA:IAC!D80)</f>
        <v>14800657.239999998</v>
      </c>
      <c r="E80" s="92"/>
      <c r="F80" s="71" t="s">
        <v>281</v>
      </c>
      <c r="G80" s="72"/>
    </row>
    <row r="81" spans="2:7">
      <c r="B81" s="2" t="s">
        <v>282</v>
      </c>
      <c r="C81" s="73" t="s">
        <v>283</v>
      </c>
      <c r="D81" s="58">
        <f>SUM(GREMEDA:IAC!D81)</f>
        <v>505937993</v>
      </c>
      <c r="E81" s="92" t="s">
        <v>284</v>
      </c>
      <c r="F81" s="82" t="s">
        <v>285</v>
      </c>
      <c r="G81" s="58">
        <f>SUM(GREMEDA:IAC!G81)</f>
        <v>682413486.77969491</v>
      </c>
    </row>
    <row r="82" spans="2:7">
      <c r="B82" s="2" t="s">
        <v>286</v>
      </c>
      <c r="C82" s="80" t="s">
        <v>43</v>
      </c>
      <c r="D82" s="58">
        <f>SUM(GREMEDA:IAC!D82)</f>
        <v>-28680932</v>
      </c>
      <c r="E82" s="92" t="s">
        <v>287</v>
      </c>
      <c r="F82" s="82" t="s">
        <v>274</v>
      </c>
      <c r="G82" s="58">
        <f>SUM(GREMEDA:IAC!G82)</f>
        <v>-70567323.799999997</v>
      </c>
    </row>
    <row r="83" spans="2:7">
      <c r="B83" s="2" t="s">
        <v>288</v>
      </c>
      <c r="C83" s="73" t="s">
        <v>289</v>
      </c>
      <c r="D83" s="58">
        <f>SUM(GREMEDA:IAC!D83)</f>
        <v>2796739235.8246517</v>
      </c>
      <c r="E83" s="92" t="s">
        <v>290</v>
      </c>
      <c r="F83" s="82" t="s">
        <v>291</v>
      </c>
      <c r="G83" s="58">
        <f>SUM(GREMEDA:IAC!G83)</f>
        <v>138388351</v>
      </c>
    </row>
    <row r="84" spans="2:7">
      <c r="B84" s="2" t="s">
        <v>292</v>
      </c>
      <c r="C84" s="73" t="s">
        <v>293</v>
      </c>
      <c r="D84" s="58">
        <f>SUM(GREMEDA:IAC!D84)</f>
        <v>10020596</v>
      </c>
      <c r="E84" s="92" t="s">
        <v>294</v>
      </c>
      <c r="F84" s="82" t="s">
        <v>295</v>
      </c>
      <c r="G84" s="58">
        <f>SUM(GREMEDA:IAC!G84)</f>
        <v>6395038</v>
      </c>
    </row>
    <row r="85" spans="2:7">
      <c r="B85" s="2" t="s">
        <v>296</v>
      </c>
      <c r="C85" s="80" t="s">
        <v>297</v>
      </c>
      <c r="D85" s="58">
        <f>SUM(GREMEDA:IAC!D85)</f>
        <v>0</v>
      </c>
      <c r="E85" s="92" t="s">
        <v>298</v>
      </c>
      <c r="F85" s="82" t="s">
        <v>299</v>
      </c>
      <c r="G85" s="58">
        <f>SUM(GREMEDA:IAC!G85)</f>
        <v>-277071</v>
      </c>
    </row>
    <row r="86" spans="2:7" ht="16.5" thickBot="1">
      <c r="B86" s="2" t="s">
        <v>300</v>
      </c>
      <c r="C86" s="77" t="s">
        <v>301</v>
      </c>
      <c r="D86" s="84">
        <f>SUM(D79:D85)</f>
        <v>3298817550.0646515</v>
      </c>
      <c r="E86" s="92" t="s">
        <v>302</v>
      </c>
      <c r="F86" s="77" t="s">
        <v>303</v>
      </c>
      <c r="G86" s="84">
        <f>SUM(G81:G85)</f>
        <v>756352480.97969496</v>
      </c>
    </row>
    <row r="87" spans="2:7">
      <c r="B87" s="2"/>
      <c r="C87" s="69" t="s">
        <v>304</v>
      </c>
      <c r="D87" s="70"/>
      <c r="E87" s="92"/>
      <c r="F87" s="71" t="s">
        <v>305</v>
      </c>
      <c r="G87" s="72"/>
    </row>
    <row r="88" spans="2:7">
      <c r="B88" s="2" t="s">
        <v>306</v>
      </c>
      <c r="C88" s="73" t="s">
        <v>307</v>
      </c>
      <c r="D88" s="58">
        <f>SUM(GREMEDA:IAC!D88)</f>
        <v>1481549444.0481379</v>
      </c>
      <c r="E88" s="92" t="s">
        <v>308</v>
      </c>
      <c r="F88" s="82" t="s">
        <v>309</v>
      </c>
      <c r="G88" s="58">
        <f>SUM(GREMEDA:IAC!G88)</f>
        <v>0</v>
      </c>
    </row>
    <row r="89" spans="2:7">
      <c r="B89" s="2" t="s">
        <v>310</v>
      </c>
      <c r="C89" s="73" t="s">
        <v>311</v>
      </c>
      <c r="D89" s="58">
        <f>SUM(GREMEDA:IAC!D89)</f>
        <v>19056063888.522076</v>
      </c>
      <c r="E89" s="92" t="s">
        <v>312</v>
      </c>
      <c r="F89" s="82" t="s">
        <v>313</v>
      </c>
      <c r="G89" s="58">
        <f>SUM(GREMEDA:IAC!G89)</f>
        <v>0</v>
      </c>
    </row>
    <row r="90" spans="2:7">
      <c r="B90" s="2" t="s">
        <v>314</v>
      </c>
      <c r="C90" s="80" t="s">
        <v>315</v>
      </c>
      <c r="D90" s="58">
        <f>SUM(GREMEDA:IAC!D90)</f>
        <v>-5197179017.9351702</v>
      </c>
      <c r="E90" s="92" t="s">
        <v>316</v>
      </c>
      <c r="F90" s="82" t="s">
        <v>317</v>
      </c>
      <c r="G90" s="58">
        <f>SUM(GREMEDA:IAC!G90)</f>
        <v>10975985</v>
      </c>
    </row>
    <row r="91" spans="2:7">
      <c r="B91" s="2" t="s">
        <v>318</v>
      </c>
      <c r="C91" s="73" t="s">
        <v>319</v>
      </c>
      <c r="D91" s="58">
        <f>SUM(GREMEDA:IAC!D91)</f>
        <v>7154436895.0496445</v>
      </c>
      <c r="E91" s="92" t="s">
        <v>320</v>
      </c>
      <c r="F91" s="82" t="s">
        <v>321</v>
      </c>
      <c r="G91" s="58">
        <f>SUM(GREMEDA:IAC!G91)</f>
        <v>0</v>
      </c>
    </row>
    <row r="92" spans="2:7">
      <c r="B92" s="2" t="s">
        <v>322</v>
      </c>
      <c r="C92" s="80" t="s">
        <v>323</v>
      </c>
      <c r="D92" s="58">
        <f>SUM(GREMEDA:IAC!D92)</f>
        <v>-5990193154.9990406</v>
      </c>
      <c r="E92" s="92" t="s">
        <v>324</v>
      </c>
      <c r="F92" s="82" t="s">
        <v>325</v>
      </c>
      <c r="G92" s="58">
        <f>SUM(GREMEDA:IAC!G92)</f>
        <v>0</v>
      </c>
    </row>
    <row r="93" spans="2:7">
      <c r="B93" s="2" t="s">
        <v>326</v>
      </c>
      <c r="C93" s="73" t="s">
        <v>327</v>
      </c>
      <c r="D93" s="58">
        <f>SUM(GREMEDA:IAC!D93)</f>
        <v>1176736952.7046301</v>
      </c>
      <c r="E93" s="92" t="s">
        <v>328</v>
      </c>
      <c r="F93" s="82" t="s">
        <v>329</v>
      </c>
      <c r="G93" s="58">
        <f>SUM(GREMEDA:IAC!G93)</f>
        <v>0</v>
      </c>
    </row>
    <row r="94" spans="2:7">
      <c r="B94" s="2" t="s">
        <v>330</v>
      </c>
      <c r="C94" s="80" t="s">
        <v>331</v>
      </c>
      <c r="D94" s="58">
        <f>SUM(GREMEDA:IAC!D94)</f>
        <v>-980488421.57971776</v>
      </c>
      <c r="E94" s="92" t="s">
        <v>332</v>
      </c>
      <c r="F94" s="82" t="s">
        <v>333</v>
      </c>
      <c r="G94" s="58">
        <f>SUM(GREMEDA:IAC!G94)</f>
        <v>0</v>
      </c>
    </row>
    <row r="95" spans="2:7">
      <c r="B95" s="2" t="s">
        <v>334</v>
      </c>
      <c r="C95" s="73" t="s">
        <v>335</v>
      </c>
      <c r="D95" s="58">
        <f>SUM(GREMEDA:IAC!D95)</f>
        <v>495105612.04162866</v>
      </c>
      <c r="E95" s="92" t="s">
        <v>336</v>
      </c>
      <c r="F95" s="82" t="s">
        <v>337</v>
      </c>
      <c r="G95" s="58">
        <f>SUM(GREMEDA:IAC!G95)</f>
        <v>263922739.59</v>
      </c>
    </row>
    <row r="96" spans="2:7" ht="16.5" thickBot="1">
      <c r="B96" s="2" t="s">
        <v>338</v>
      </c>
      <c r="C96" s="80" t="s">
        <v>339</v>
      </c>
      <c r="D96" s="58">
        <f>SUM(GREMEDA:IAC!D96)</f>
        <v>-399014552.81614292</v>
      </c>
      <c r="E96" s="92" t="s">
        <v>340</v>
      </c>
      <c r="F96" s="86" t="s">
        <v>341</v>
      </c>
      <c r="G96" s="84">
        <f>SUM(G88:G95)</f>
        <v>274898724.59000003</v>
      </c>
    </row>
    <row r="97" spans="2:7">
      <c r="B97" s="2" t="s">
        <v>342</v>
      </c>
      <c r="C97" s="73" t="s">
        <v>343</v>
      </c>
      <c r="D97" s="58">
        <f>SUM(GREMEDA:IAC!D97)</f>
        <v>2279030744.1002245</v>
      </c>
      <c r="E97" s="92"/>
      <c r="F97" s="71" t="s">
        <v>344</v>
      </c>
      <c r="G97" s="72"/>
    </row>
    <row r="98" spans="2:7">
      <c r="B98" s="2" t="s">
        <v>345</v>
      </c>
      <c r="C98" s="80" t="s">
        <v>346</v>
      </c>
      <c r="D98" s="58">
        <f>SUM(GREMEDA:IAC!D98)</f>
        <v>-2034695053.7424197</v>
      </c>
      <c r="E98" s="92" t="s">
        <v>347</v>
      </c>
      <c r="F98" s="82" t="s">
        <v>348</v>
      </c>
      <c r="G98" s="58">
        <f>SUM(GREMEDA:IAC!G98)</f>
        <v>129282755</v>
      </c>
    </row>
    <row r="99" spans="2:7">
      <c r="B99" s="2" t="s">
        <v>349</v>
      </c>
      <c r="C99" s="73" t="s">
        <v>350</v>
      </c>
      <c r="D99" s="58">
        <f>SUM(GREMEDA:IAC!D99)</f>
        <v>199376595</v>
      </c>
      <c r="E99" s="92" t="s">
        <v>351</v>
      </c>
      <c r="F99" s="82" t="s">
        <v>352</v>
      </c>
      <c r="G99" s="58">
        <f>SUM(GREMEDA:IAC!G99)</f>
        <v>70514161</v>
      </c>
    </row>
    <row r="100" spans="2:7">
      <c r="B100" s="2" t="s">
        <v>353</v>
      </c>
      <c r="C100" s="80" t="s">
        <v>354</v>
      </c>
      <c r="D100" s="58">
        <f>SUM(GREMEDA:IAC!D100)</f>
        <v>-181764922</v>
      </c>
      <c r="E100" s="92" t="s">
        <v>355</v>
      </c>
      <c r="F100" s="82" t="s">
        <v>356</v>
      </c>
      <c r="G100" s="58">
        <f>SUM(GREMEDA:IAC!G100)</f>
        <v>27177654</v>
      </c>
    </row>
    <row r="101" spans="2:7">
      <c r="B101" s="2" t="s">
        <v>357</v>
      </c>
      <c r="C101" s="73" t="s">
        <v>358</v>
      </c>
      <c r="D101" s="58">
        <f>SUM(GREMEDA:IAC!D101)</f>
        <v>131251</v>
      </c>
      <c r="E101" s="92" t="s">
        <v>359</v>
      </c>
      <c r="F101" s="82" t="s">
        <v>360</v>
      </c>
      <c r="G101" s="58">
        <f>SUM(GREMEDA:IAC!G101)</f>
        <v>0</v>
      </c>
    </row>
    <row r="102" spans="2:7" ht="16.5" thickBot="1">
      <c r="B102" s="2" t="s">
        <v>361</v>
      </c>
      <c r="C102" s="77" t="s">
        <v>362</v>
      </c>
      <c r="D102" s="95">
        <f>SUM(D88:D101)</f>
        <v>17059096259.393848</v>
      </c>
      <c r="E102" s="92" t="s">
        <v>363</v>
      </c>
      <c r="F102" s="82" t="s">
        <v>364</v>
      </c>
      <c r="G102" s="58">
        <f>SUM(GREMEDA:IAC!G102)</f>
        <v>185767781</v>
      </c>
    </row>
    <row r="103" spans="2:7">
      <c r="B103" s="2"/>
      <c r="C103" s="69" t="s">
        <v>365</v>
      </c>
      <c r="D103" s="70"/>
      <c r="E103" s="92" t="s">
        <v>366</v>
      </c>
      <c r="F103" s="82" t="s">
        <v>367</v>
      </c>
      <c r="G103" s="58">
        <f>SUM(GREMEDA:IAC!G103)</f>
        <v>19521567</v>
      </c>
    </row>
    <row r="104" spans="2:7" ht="16.5" thickBot="1">
      <c r="B104" s="2" t="s">
        <v>368</v>
      </c>
      <c r="C104" s="73" t="s">
        <v>369</v>
      </c>
      <c r="D104" s="58">
        <f>SUM(GREMEDA:IAC!D104)</f>
        <v>10498852.186908469</v>
      </c>
      <c r="E104" s="92" t="s">
        <v>370</v>
      </c>
      <c r="F104" s="86" t="s">
        <v>224</v>
      </c>
      <c r="G104" s="84">
        <f>SUM(G98:G103)</f>
        <v>432263918</v>
      </c>
    </row>
    <row r="105" spans="2:7" ht="16.5" thickBot="1">
      <c r="B105" s="2" t="s">
        <v>371</v>
      </c>
      <c r="C105" s="80" t="s">
        <v>372</v>
      </c>
      <c r="D105" s="58">
        <f>SUM(GREMEDA:IAC!D105)</f>
        <v>-10498852.186908469</v>
      </c>
      <c r="E105" s="92" t="s">
        <v>373</v>
      </c>
      <c r="F105" s="88" t="s">
        <v>374</v>
      </c>
      <c r="G105" s="89">
        <f>G79+G86+G96+G104</f>
        <v>1519687336.809695</v>
      </c>
    </row>
    <row r="106" spans="2:7" ht="16.5" thickBot="1">
      <c r="B106" s="2" t="s">
        <v>375</v>
      </c>
      <c r="C106" s="73" t="s">
        <v>376</v>
      </c>
      <c r="D106" s="58">
        <f>SUM(GREMEDA:IAC!D106)</f>
        <v>498660704.02505296</v>
      </c>
      <c r="E106" s="92"/>
      <c r="F106" s="91"/>
      <c r="G106" s="91"/>
    </row>
    <row r="107" spans="2:7" ht="16.5" thickBot="1">
      <c r="B107" s="2" t="s">
        <v>377</v>
      </c>
      <c r="C107" s="80" t="s">
        <v>378</v>
      </c>
      <c r="D107" s="58">
        <f>SUM(GREMEDA:IAC!D107)</f>
        <v>-312290290.47785294</v>
      </c>
      <c r="E107" s="92" t="s">
        <v>379</v>
      </c>
      <c r="F107" s="96" t="s">
        <v>380</v>
      </c>
      <c r="G107" s="97">
        <f>+G64+G105</f>
        <v>10490319731.411358</v>
      </c>
    </row>
    <row r="108" spans="2:7" ht="16.5" thickBot="1">
      <c r="B108" s="2" t="s">
        <v>381</v>
      </c>
      <c r="C108" s="86" t="s">
        <v>382</v>
      </c>
      <c r="D108" s="87">
        <f>SUM(D104:D107)</f>
        <v>186370413.54720002</v>
      </c>
      <c r="E108" s="92"/>
      <c r="F108" s="91"/>
      <c r="G108" s="91"/>
    </row>
    <row r="109" spans="2:7" ht="16.5" thickBot="1">
      <c r="B109" s="2" t="s">
        <v>383</v>
      </c>
      <c r="C109" s="88" t="s">
        <v>384</v>
      </c>
      <c r="D109" s="89">
        <f>+D72+D77+D86+D102+D108</f>
        <v>20695913533.835697</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29158567019.868561</v>
      </c>
      <c r="E111" s="92" t="s">
        <v>389</v>
      </c>
      <c r="F111" s="82" t="s">
        <v>390</v>
      </c>
      <c r="G111" s="58">
        <f>SUM(GREMEDA:IAC!G111)</f>
        <v>463274064</v>
      </c>
    </row>
    <row r="112" spans="2:7">
      <c r="B112" s="2"/>
      <c r="C112" s="91"/>
      <c r="D112" s="91"/>
      <c r="E112" s="92" t="s">
        <v>391</v>
      </c>
      <c r="F112" s="82" t="s">
        <v>392</v>
      </c>
      <c r="G112" s="58">
        <f>SUM(GREMEDA:IAC!G112)</f>
        <v>65608740</v>
      </c>
    </row>
    <row r="113" spans="2:7" ht="16.5" thickBot="1">
      <c r="C113" s="102"/>
      <c r="D113" s="103"/>
      <c r="E113" s="92" t="s">
        <v>393</v>
      </c>
      <c r="F113" s="104" t="s">
        <v>394</v>
      </c>
      <c r="G113" s="105">
        <f>SUM(G111:G112)</f>
        <v>528882804</v>
      </c>
    </row>
    <row r="114" spans="2:7">
      <c r="B114" s="2"/>
      <c r="C114" s="90"/>
      <c r="D114" s="106"/>
      <c r="E114" s="92"/>
      <c r="F114" s="99" t="s">
        <v>395</v>
      </c>
      <c r="G114" s="107"/>
    </row>
    <row r="115" spans="2:7">
      <c r="B115" s="2" t="s">
        <v>396</v>
      </c>
      <c r="C115" s="108" t="s">
        <v>397</v>
      </c>
      <c r="D115" s="121">
        <f>SUM(GREMEDA:IAC!D115)</f>
        <v>8954771.9100000001</v>
      </c>
      <c r="E115" s="110" t="s">
        <v>398</v>
      </c>
      <c r="F115" s="82" t="s">
        <v>399</v>
      </c>
      <c r="G115" s="58">
        <f>SUM(GREMEDA:IAC!G115)</f>
        <v>888481844</v>
      </c>
    </row>
    <row r="116" spans="2:7">
      <c r="B116" s="2"/>
      <c r="C116" s="90"/>
      <c r="D116" s="106"/>
      <c r="E116" s="110" t="s">
        <v>400</v>
      </c>
      <c r="F116" s="82" t="s">
        <v>401</v>
      </c>
      <c r="G116" s="58">
        <f>SUM(GREMEDA:IAC!G116)</f>
        <v>64628817</v>
      </c>
    </row>
    <row r="117" spans="2:7">
      <c r="B117" s="2" t="s">
        <v>402</v>
      </c>
      <c r="C117" s="108" t="s">
        <v>403</v>
      </c>
      <c r="D117" s="121">
        <f>SUM(GREMEDA:IAC!D117)</f>
        <v>8954771.9100000001</v>
      </c>
      <c r="E117" s="110" t="s">
        <v>404</v>
      </c>
      <c r="F117" s="82" t="s">
        <v>405</v>
      </c>
      <c r="G117" s="58">
        <f>SUM(GREMEDA:IAC!G117)</f>
        <v>808482963</v>
      </c>
    </row>
    <row r="118" spans="2:7">
      <c r="B118" s="2"/>
      <c r="C118" s="90"/>
      <c r="D118" s="91"/>
      <c r="E118" s="68" t="s">
        <v>406</v>
      </c>
      <c r="F118" s="82" t="s">
        <v>407</v>
      </c>
      <c r="G118" s="58">
        <f>SUM(GREMEDA:IAC!G118)</f>
        <v>0</v>
      </c>
    </row>
    <row r="119" spans="2:7" ht="16.5" thickBot="1">
      <c r="B119" s="2"/>
      <c r="C119" s="102"/>
      <c r="D119" s="103"/>
      <c r="E119" s="68" t="s">
        <v>408</v>
      </c>
      <c r="F119" s="82" t="s">
        <v>409</v>
      </c>
      <c r="G119" s="58">
        <f>SUM(GREMEDA:IAC!G119)</f>
        <v>7864622285.5114441</v>
      </c>
    </row>
    <row r="120" spans="2:7" ht="16.5" thickBot="1">
      <c r="C120" s="290" t="str">
        <f>IF(D114-D116=0,"Cuentas de Orden Coiniciden","Cuentas de Orden No Coinciden")</f>
        <v>Cuentas de Orden Coiniciden</v>
      </c>
      <c r="D120" s="291"/>
      <c r="E120" s="110" t="s">
        <v>410</v>
      </c>
      <c r="F120" s="104" t="s">
        <v>411</v>
      </c>
      <c r="G120" s="105">
        <f>SUM(G115:G119)</f>
        <v>9626215909.5114441</v>
      </c>
    </row>
    <row r="121" spans="2:7" ht="16.5" thickBot="1">
      <c r="C121" s="292"/>
      <c r="D121" s="293"/>
      <c r="E121" s="110"/>
      <c r="F121" s="99" t="s">
        <v>412</v>
      </c>
      <c r="G121" s="100"/>
    </row>
    <row r="122" spans="2:7" ht="12.75" customHeight="1">
      <c r="C122" s="112"/>
      <c r="D122" s="113"/>
      <c r="E122" s="110" t="s">
        <v>413</v>
      </c>
      <c r="F122" s="82" t="s">
        <v>414</v>
      </c>
      <c r="G122" s="58">
        <f>SUM(GREMEDA:IAC!G122)</f>
        <v>88787208</v>
      </c>
    </row>
    <row r="123" spans="2:7" ht="12.75" customHeight="1">
      <c r="C123" s="90"/>
      <c r="D123" s="114"/>
      <c r="E123" s="110" t="s">
        <v>415</v>
      </c>
      <c r="F123" s="82" t="s">
        <v>416</v>
      </c>
      <c r="G123" s="58">
        <f>SUM(GREMEDA:IAC!G123)</f>
        <v>350894475.15600002</v>
      </c>
    </row>
    <row r="124" spans="2:7" ht="12.75" customHeight="1">
      <c r="C124" s="114"/>
      <c r="D124" s="115"/>
      <c r="E124" s="110" t="s">
        <v>417</v>
      </c>
      <c r="F124" s="82" t="s">
        <v>418</v>
      </c>
      <c r="G124" s="58">
        <f>SUM(GREMEDA:IAC!G124)</f>
        <v>1503432375</v>
      </c>
    </row>
    <row r="125" spans="2:7" ht="12.75" customHeight="1">
      <c r="C125" s="90"/>
      <c r="D125" s="114"/>
      <c r="E125" s="110" t="s">
        <v>419</v>
      </c>
      <c r="F125" s="82" t="s">
        <v>420</v>
      </c>
      <c r="G125" s="58">
        <f>SUM(GREMEDA:IAC!G125)</f>
        <v>0</v>
      </c>
    </row>
    <row r="126" spans="2:7" ht="12.75" customHeight="1">
      <c r="C126" s="102"/>
      <c r="D126" s="103"/>
      <c r="E126" s="110" t="s">
        <v>421</v>
      </c>
      <c r="F126" s="82" t="s">
        <v>422</v>
      </c>
      <c r="G126" s="58">
        <f>SUM(GREMEDA:IAC!G126)</f>
        <v>1175983207</v>
      </c>
    </row>
    <row r="127" spans="2:7" ht="15" customHeight="1" thickBot="1">
      <c r="C127" s="102"/>
      <c r="D127" s="103"/>
      <c r="E127" s="110" t="s">
        <v>423</v>
      </c>
      <c r="F127" s="116" t="s">
        <v>424</v>
      </c>
      <c r="G127" s="105">
        <f>SUM(G122:G126)</f>
        <v>3119097265.1560001</v>
      </c>
    </row>
    <row r="128" spans="2:7" ht="16.5" customHeight="1">
      <c r="C128" s="102"/>
      <c r="D128" s="103"/>
      <c r="E128" s="110"/>
      <c r="F128" s="117" t="s">
        <v>425</v>
      </c>
      <c r="G128" s="107"/>
    </row>
    <row r="129" spans="3:7" ht="12.75" customHeight="1">
      <c r="C129" s="289"/>
      <c r="D129" s="289"/>
      <c r="E129" s="110" t="s">
        <v>426</v>
      </c>
      <c r="F129" s="82" t="s">
        <v>427</v>
      </c>
      <c r="G129" s="58">
        <f>SUM(GREMEDA:IAC!G129)</f>
        <v>5114311035.9467258</v>
      </c>
    </row>
    <row r="130" spans="3:7" ht="12.75" customHeight="1">
      <c r="C130" s="289"/>
      <c r="D130" s="289"/>
      <c r="E130" s="110" t="s">
        <v>428</v>
      </c>
      <c r="F130" s="82" t="s">
        <v>429</v>
      </c>
      <c r="G130" s="58">
        <f>SUM(GREMEDA:IAC!G130)</f>
        <v>279740273.60607958</v>
      </c>
    </row>
    <row r="131" spans="3:7" ht="17.25" customHeight="1" thickBot="1">
      <c r="C131" s="102"/>
      <c r="D131" s="103"/>
      <c r="E131" s="110" t="s">
        <v>430</v>
      </c>
      <c r="F131" s="116" t="s">
        <v>431</v>
      </c>
      <c r="G131" s="105">
        <f>SUM(G129:G130)</f>
        <v>5394051309.5528049</v>
      </c>
    </row>
    <row r="132" spans="3:7" ht="15" customHeight="1" thickBot="1">
      <c r="C132" s="102"/>
      <c r="D132" s="103"/>
      <c r="E132" s="110" t="s">
        <v>432</v>
      </c>
      <c r="F132" s="88" t="s">
        <v>433</v>
      </c>
      <c r="G132" s="118">
        <f>+G113+G120+G127+G131</f>
        <v>18668247288.220249</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29158567019.631607</v>
      </c>
    </row>
    <row r="135" spans="3:7" ht="12.75" customHeight="1">
      <c r="E135" s="10"/>
      <c r="F135" s="10"/>
      <c r="G135" s="10"/>
    </row>
    <row r="136" spans="3:7" ht="17.100000000000001" customHeight="1">
      <c r="G136" s="10"/>
    </row>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20:D32 D34:D55 D57:D63 D68:D72 D74:D77 D79:D86 D88:D102 D104:D108 G8:G21 G23:G29 G31:G134">
    <cfRule type="cellIs" dxfId="11" priority="11" stopIfTrue="1" operator="between">
      <formula>-0.1</formula>
      <formula>-50</formula>
    </cfRule>
    <cfRule type="cellIs" dxfId="10" priority="12" stopIfTrue="1" operator="between">
      <formula>0.1</formula>
      <formula>50</formula>
    </cfRule>
  </conditionalFormatting>
  <conditionalFormatting sqref="D115">
    <cfRule type="cellIs" dxfId="9" priority="3" stopIfTrue="1" operator="between">
      <formula>-0.1</formula>
      <formula>-50</formula>
    </cfRule>
    <cfRule type="cellIs" dxfId="8" priority="4" stopIfTrue="1" operator="between">
      <formula>0.1</formula>
      <formula>50</formula>
    </cfRule>
  </conditionalFormatting>
  <conditionalFormatting sqref="D117">
    <cfRule type="cellIs" dxfId="7" priority="1" stopIfTrue="1" operator="between">
      <formula>-0.1</formula>
      <formula>-50</formula>
    </cfRule>
    <cfRule type="cellIs" dxfId="6" priority="2" stopIfTrue="1" operator="between">
      <formula>0.1</formula>
      <formula>50</formula>
    </cfRule>
  </conditionalFormatting>
  <dataValidations count="11">
    <dataValidation type="custom" operator="greaterThan" showInputMessage="1" showErrorMessage="1" errorTitle="eee" sqref="D88:D101 D34:D54 D57:D62 D8:D10 D68:D71 D74:D76 D79:D85 D104:D107 D117 D115 D13:D17 D20:D31 G8:G131">
      <formula1>OR(D8=0, D8&gt;50)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type="decimal" operator="greaterThanOrEqual" allowBlank="1" errorTitle="Error de datos " error="Debe ingresar un valor positivo o cero" sqref="D63:D65 D111 D55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8:D111 G8:G135 D115 D117" unlockedFormula="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71"/>
  <sheetViews>
    <sheetView showGridLines="0" topLeftCell="A110" zoomScaleNormal="100" zoomScaleSheetLayoutView="100" workbookViewId="0">
      <selection activeCell="F137" sqref="F137"/>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7109375" style="9" customWidth="1"/>
    <col min="9" max="16384" width="3.7109375" style="9" hidden="1"/>
  </cols>
  <sheetData>
    <row r="1" spans="1:8 16384:16384" s="3" customFormat="1" ht="15" customHeight="1">
      <c r="A1" s="1"/>
      <c r="B1" s="2" t="s">
        <v>0</v>
      </c>
      <c r="C1" s="294" t="s">
        <v>1</v>
      </c>
      <c r="D1" s="294"/>
      <c r="E1" s="294"/>
      <c r="F1" s="55" t="s">
        <v>440</v>
      </c>
      <c r="G1" s="56"/>
    </row>
    <row r="2" spans="1:8 16384:16384" s="3" customFormat="1" ht="15" customHeight="1">
      <c r="A2" s="1"/>
      <c r="B2" s="2"/>
      <c r="C2" s="294" t="s">
        <v>2</v>
      </c>
      <c r="D2" s="294"/>
      <c r="E2" s="294"/>
      <c r="F2" s="55" t="s">
        <v>440</v>
      </c>
      <c r="G2" s="56"/>
    </row>
    <row r="3" spans="1:8 16384:16384" s="3" customFormat="1" ht="15" customHeight="1">
      <c r="A3" s="1"/>
      <c r="B3" s="2"/>
      <c r="C3" s="294" t="s">
        <v>3</v>
      </c>
      <c r="D3" s="294"/>
      <c r="E3" s="294"/>
      <c r="F3" s="57">
        <f>[38]Presentacion!C7</f>
        <v>44469</v>
      </c>
      <c r="G3" s="56"/>
    </row>
    <row r="4" spans="1:8 16384:16384" s="6" customFormat="1" ht="15" customHeight="1" thickBot="1">
      <c r="A4" s="4"/>
      <c r="B4" s="5"/>
      <c r="C4" s="295"/>
      <c r="D4" s="295"/>
      <c r="E4" s="2"/>
      <c r="F4" s="4"/>
      <c r="G4" s="4"/>
    </row>
    <row r="5" spans="1:8 16384:16384" ht="16.5" thickBot="1">
      <c r="C5" s="62" t="s">
        <v>4</v>
      </c>
      <c r="D5" s="63" t="s">
        <v>5</v>
      </c>
      <c r="E5" s="64"/>
      <c r="F5" s="65" t="s">
        <v>6</v>
      </c>
      <c r="G5" s="63" t="s">
        <v>5</v>
      </c>
    </row>
    <row r="6" spans="1:8 16384:16384" ht="16.5" thickBot="1">
      <c r="C6" s="66" t="s">
        <v>7</v>
      </c>
      <c r="D6" s="67">
        <v>2021</v>
      </c>
      <c r="E6" s="68"/>
      <c r="F6" s="66" t="s">
        <v>8</v>
      </c>
      <c r="G6" s="67">
        <f>+D6</f>
        <v>2021</v>
      </c>
    </row>
    <row r="7" spans="1:8 16384:16384">
      <c r="C7" s="69" t="s">
        <v>9</v>
      </c>
      <c r="D7" s="70"/>
      <c r="E7" s="68"/>
      <c r="F7" s="71" t="s">
        <v>10</v>
      </c>
      <c r="G7" s="72"/>
    </row>
    <row r="8" spans="1:8 16384:16384">
      <c r="B8" s="8" t="s">
        <v>11</v>
      </c>
      <c r="C8" s="73" t="s">
        <v>12</v>
      </c>
      <c r="D8" s="58">
        <f>SUM(ASOC.ESPAÑOLA:IAC!D8)</f>
        <v>52325293.600000001</v>
      </c>
      <c r="E8" s="74" t="s">
        <v>13</v>
      </c>
      <c r="F8" s="73" t="s">
        <v>14</v>
      </c>
      <c r="G8" s="58">
        <f>SUM(ASOC.ESPAÑOLA:IAC!G8)</f>
        <v>2955192514.7532005</v>
      </c>
      <c r="H8" s="10"/>
      <c r="XFD8" s="10"/>
    </row>
    <row r="9" spans="1:8 16384:16384">
      <c r="B9" s="8" t="s">
        <v>15</v>
      </c>
      <c r="C9" s="73" t="s">
        <v>16</v>
      </c>
      <c r="D9" s="58">
        <f>SUM(ASOC.ESPAÑOLA:IAC!D9)</f>
        <v>50631255.240000002</v>
      </c>
      <c r="E9" s="74" t="s">
        <v>17</v>
      </c>
      <c r="F9" s="73" t="s">
        <v>18</v>
      </c>
      <c r="G9" s="58">
        <f>SUM(ASOC.ESPAÑOLA:IAC!G9)</f>
        <v>722115598.3299998</v>
      </c>
      <c r="H9" s="10"/>
      <c r="XFD9" s="10"/>
    </row>
    <row r="10" spans="1:8 16384:16384">
      <c r="B10" s="8" t="s">
        <v>19</v>
      </c>
      <c r="C10" s="73" t="s">
        <v>20</v>
      </c>
      <c r="D10" s="58">
        <f>SUM(ASOC.ESPAÑOLA:IAC!D10)</f>
        <v>5386721966.4135952</v>
      </c>
      <c r="E10" s="74" t="s">
        <v>21</v>
      </c>
      <c r="F10" s="73" t="s">
        <v>22</v>
      </c>
      <c r="G10" s="58">
        <f>SUM(ASOC.ESPAÑOLA:IAC!G10)</f>
        <v>1035333</v>
      </c>
      <c r="H10" s="10"/>
      <c r="XFD10" s="10"/>
    </row>
    <row r="11" spans="1:8 16384:16384" ht="16.5" thickBot="1">
      <c r="B11" s="8" t="s">
        <v>23</v>
      </c>
      <c r="C11" s="77" t="s">
        <v>24</v>
      </c>
      <c r="D11" s="78">
        <f>SUM(D8:D10)</f>
        <v>5489678515.2535954</v>
      </c>
      <c r="E11" s="74" t="s">
        <v>25</v>
      </c>
      <c r="F11" s="73" t="s">
        <v>26</v>
      </c>
      <c r="G11" s="58">
        <f>SUM(ASOC.ESPAÑOLA:IAC!G11)</f>
        <v>242707796.7096</v>
      </c>
      <c r="H11" s="10"/>
      <c r="XFD11" s="10"/>
    </row>
    <row r="12" spans="1:8 16384:16384">
      <c r="C12" s="69" t="s">
        <v>27</v>
      </c>
      <c r="D12" s="70"/>
      <c r="E12" s="74" t="s">
        <v>28</v>
      </c>
      <c r="F12" s="73" t="s">
        <v>29</v>
      </c>
      <c r="G12" s="58">
        <f>SUM(ASOC.ESPAÑOLA:IAC!G12)</f>
        <v>58595299</v>
      </c>
      <c r="H12" s="10"/>
      <c r="XFD12" s="10"/>
    </row>
    <row r="13" spans="1:8 16384:16384">
      <c r="B13" s="8" t="s">
        <v>30</v>
      </c>
      <c r="C13" s="73" t="s">
        <v>31</v>
      </c>
      <c r="D13" s="58">
        <f>SUM(ASOC.ESPAÑOLA:IAC!D13)</f>
        <v>2456368039.7909036</v>
      </c>
      <c r="E13" s="74" t="s">
        <v>32</v>
      </c>
      <c r="F13" s="73" t="s">
        <v>33</v>
      </c>
      <c r="G13" s="58">
        <f>SUM(ASOC.ESPAÑOLA:IAC!G13)</f>
        <v>187443802.67000002</v>
      </c>
      <c r="H13" s="10"/>
      <c r="XFD13" s="10"/>
    </row>
    <row r="14" spans="1:8 16384:16384">
      <c r="B14" s="8" t="s">
        <v>34</v>
      </c>
      <c r="C14" s="80" t="s">
        <v>35</v>
      </c>
      <c r="D14" s="58">
        <f>SUM(ASOC.ESPAÑOLA:IAC!D14)</f>
        <v>-13595982.35</v>
      </c>
      <c r="E14" s="74" t="s">
        <v>36</v>
      </c>
      <c r="F14" s="73" t="s">
        <v>37</v>
      </c>
      <c r="G14" s="58">
        <f>SUM(ASOC.ESPAÑOLA:IAC!G14)</f>
        <v>228957117.24000001</v>
      </c>
      <c r="H14" s="10"/>
      <c r="XFD14" s="10"/>
    </row>
    <row r="15" spans="1:8 16384:16384">
      <c r="B15" s="8" t="s">
        <v>38</v>
      </c>
      <c r="C15" s="73" t="s">
        <v>39</v>
      </c>
      <c r="D15" s="58">
        <f>SUM(ASOC.ESPAÑOLA:IAC!D15)</f>
        <v>1631786787</v>
      </c>
      <c r="E15" s="74" t="s">
        <v>40</v>
      </c>
      <c r="F15" s="73" t="s">
        <v>41</v>
      </c>
      <c r="G15" s="58">
        <f>SUM(ASOC.ESPAÑOLA:IAC!G15)</f>
        <v>135128739.21000001</v>
      </c>
      <c r="H15" s="10"/>
      <c r="XFD15" s="10"/>
    </row>
    <row r="16" spans="1:8 16384:16384">
      <c r="B16" s="8" t="s">
        <v>42</v>
      </c>
      <c r="C16" s="80" t="s">
        <v>43</v>
      </c>
      <c r="D16" s="58">
        <f>SUM(ASOC.ESPAÑOLA:IAC!D16)</f>
        <v>-13999116.9</v>
      </c>
      <c r="E16" s="74" t="s">
        <v>44</v>
      </c>
      <c r="F16" s="73" t="s">
        <v>45</v>
      </c>
      <c r="G16" s="58">
        <f>SUM(ASOC.ESPAÑOLA:IAC!G16)</f>
        <v>577796421.88999999</v>
      </c>
      <c r="H16" s="10"/>
      <c r="XFD16" s="10"/>
    </row>
    <row r="17" spans="2:8 16384:16384">
      <c r="B17" s="8" t="s">
        <v>46</v>
      </c>
      <c r="C17" s="80" t="s">
        <v>47</v>
      </c>
      <c r="D17" s="58">
        <f>SUM(ASOC.ESPAÑOLA:IAC!D17)</f>
        <v>0</v>
      </c>
      <c r="E17" s="74" t="s">
        <v>48</v>
      </c>
      <c r="F17" s="73" t="s">
        <v>49</v>
      </c>
      <c r="G17" s="58">
        <f>SUM(ASOC.ESPAÑOLA:IAC!G17)</f>
        <v>3112841757.75</v>
      </c>
      <c r="H17" s="10"/>
      <c r="XFD17" s="10"/>
    </row>
    <row r="18" spans="2:8 16384:16384" ht="16.5" thickBot="1">
      <c r="B18" s="8" t="s">
        <v>50</v>
      </c>
      <c r="C18" s="77" t="s">
        <v>51</v>
      </c>
      <c r="D18" s="78">
        <f>SUM(D13:D17)</f>
        <v>4060559727.5409036</v>
      </c>
      <c r="E18" s="74" t="s">
        <v>52</v>
      </c>
      <c r="F18" s="73" t="s">
        <v>53</v>
      </c>
      <c r="G18" s="58">
        <f>SUM(ASOC.ESPAÑOLA:IAC!G18)</f>
        <v>3939686</v>
      </c>
      <c r="H18" s="10"/>
      <c r="XFD18" s="10"/>
    </row>
    <row r="19" spans="2:8 16384:16384">
      <c r="C19" s="69" t="s">
        <v>54</v>
      </c>
      <c r="D19" s="70"/>
      <c r="E19" s="68" t="s">
        <v>55</v>
      </c>
      <c r="F19" s="73" t="s">
        <v>56</v>
      </c>
      <c r="G19" s="58">
        <f>SUM(ASOC.ESPAÑOLA:IAC!G19)</f>
        <v>2045974251.3999999</v>
      </c>
      <c r="H19" s="10"/>
      <c r="XFD19" s="10"/>
    </row>
    <row r="20" spans="2:8 16384:16384">
      <c r="B20" s="8" t="s">
        <v>57</v>
      </c>
      <c r="C20" s="73" t="s">
        <v>58</v>
      </c>
      <c r="D20" s="58">
        <f>SUM(ASOC.ESPAÑOLA:IAC!D20)</f>
        <v>780374942</v>
      </c>
      <c r="E20" s="74" t="s">
        <v>59</v>
      </c>
      <c r="F20" s="73" t="s">
        <v>60</v>
      </c>
      <c r="G20" s="58">
        <f>SUM(ASOC.ESPAÑOLA:IAC!G20)</f>
        <v>-82989</v>
      </c>
      <c r="H20" s="10"/>
      <c r="XFD20" s="10"/>
    </row>
    <row r="21" spans="2:8 16384:16384" ht="16.5" thickBot="1">
      <c r="B21" s="8" t="s">
        <v>61</v>
      </c>
      <c r="C21" s="73" t="s">
        <v>62</v>
      </c>
      <c r="D21" s="58">
        <f>SUM(ASOC.ESPAÑOLA:IAC!D21)</f>
        <v>396257082.59000003</v>
      </c>
      <c r="E21" s="74" t="s">
        <v>63</v>
      </c>
      <c r="F21" s="77" t="s">
        <v>64</v>
      </c>
      <c r="G21" s="81">
        <f>SUM(G8:G20)</f>
        <v>10271645328.952801</v>
      </c>
      <c r="H21" s="10"/>
      <c r="XFD21" s="10"/>
    </row>
    <row r="22" spans="2:8 16384:16384">
      <c r="B22" s="8" t="s">
        <v>65</v>
      </c>
      <c r="C22" s="73" t="s">
        <v>66</v>
      </c>
      <c r="D22" s="58">
        <f>SUM(ASOC.ESPAÑOLA:IAC!D22)</f>
        <v>123265880</v>
      </c>
      <c r="E22" s="74"/>
      <c r="F22" s="71" t="s">
        <v>67</v>
      </c>
      <c r="G22" s="72"/>
      <c r="H22" s="10"/>
      <c r="XFD22" s="10"/>
    </row>
    <row r="23" spans="2:8 16384:16384">
      <c r="B23" s="8" t="s">
        <v>68</v>
      </c>
      <c r="C23" s="73" t="s">
        <v>69</v>
      </c>
      <c r="D23" s="58">
        <f>SUM(ASOC.ESPAÑOLA:IAC!D23)</f>
        <v>153423496</v>
      </c>
      <c r="E23" s="74" t="s">
        <v>70</v>
      </c>
      <c r="F23" s="82" t="s">
        <v>71</v>
      </c>
      <c r="G23" s="58">
        <f>SUM(ASOC.ESPAÑOLA:IAC!G23)</f>
        <v>1886824134.2276399</v>
      </c>
      <c r="H23" s="10"/>
      <c r="XFD23" s="10"/>
    </row>
    <row r="24" spans="2:8 16384:16384">
      <c r="B24" s="8" t="s">
        <v>72</v>
      </c>
      <c r="C24" s="73" t="s">
        <v>73</v>
      </c>
      <c r="D24" s="58">
        <f>SUM(ASOC.ESPAÑOLA:IAC!D24)</f>
        <v>18409435</v>
      </c>
      <c r="E24" s="74" t="s">
        <v>74</v>
      </c>
      <c r="F24" s="83" t="s">
        <v>60</v>
      </c>
      <c r="G24" s="58">
        <f>SUM(ASOC.ESPAÑOLA:IAC!G24)</f>
        <v>-170780915.58000001</v>
      </c>
      <c r="H24" s="10"/>
      <c r="XFD24" s="10"/>
    </row>
    <row r="25" spans="2:8 16384:16384">
      <c r="B25" s="8" t="s">
        <v>75</v>
      </c>
      <c r="C25" s="73" t="s">
        <v>76</v>
      </c>
      <c r="D25" s="58">
        <f>SUM(ASOC.ESPAÑOLA:IAC!D25)</f>
        <v>720949572</v>
      </c>
      <c r="E25" s="74" t="s">
        <v>77</v>
      </c>
      <c r="F25" s="82" t="s">
        <v>78</v>
      </c>
      <c r="G25" s="58">
        <f>SUM(ASOC.ESPAÑOLA:IAC!G25)</f>
        <v>20033397</v>
      </c>
      <c r="H25" s="10"/>
      <c r="XFD25" s="10"/>
    </row>
    <row r="26" spans="2:8 16384:16384">
      <c r="B26" s="8" t="s">
        <v>79</v>
      </c>
      <c r="C26" s="73" t="s">
        <v>80</v>
      </c>
      <c r="D26" s="58">
        <f>SUM(ASOC.ESPAÑOLA:IAC!D26)</f>
        <v>296919669.33999997</v>
      </c>
      <c r="E26" s="74" t="s">
        <v>81</v>
      </c>
      <c r="F26" s="83" t="s">
        <v>82</v>
      </c>
      <c r="G26" s="58">
        <f>SUM(ASOC.ESPAÑOLA:IAC!G26)</f>
        <v>-2611391</v>
      </c>
      <c r="H26" s="10"/>
      <c r="XFD26" s="10"/>
    </row>
    <row r="27" spans="2:8 16384:16384">
      <c r="B27" s="8" t="s">
        <v>83</v>
      </c>
      <c r="C27" s="73" t="s">
        <v>84</v>
      </c>
      <c r="D27" s="58">
        <f>SUM(ASOC.ESPAÑOLA:IAC!D27)</f>
        <v>2000449069.51</v>
      </c>
      <c r="E27" s="74" t="s">
        <v>85</v>
      </c>
      <c r="F27" s="82" t="s">
        <v>86</v>
      </c>
      <c r="G27" s="58">
        <f>SUM(ASOC.ESPAÑOLA:IAC!G27)</f>
        <v>1816571838</v>
      </c>
      <c r="H27" s="10"/>
      <c r="XFD27" s="10"/>
    </row>
    <row r="28" spans="2:8 16384:16384">
      <c r="B28" s="8" t="s">
        <v>87</v>
      </c>
      <c r="C28" s="73" t="s">
        <v>88</v>
      </c>
      <c r="D28" s="58">
        <f>SUM(ASOC.ESPAÑOLA:IAC!D28)</f>
        <v>641468909.98000002</v>
      </c>
      <c r="E28" s="74" t="s">
        <v>89</v>
      </c>
      <c r="F28" s="82" t="s">
        <v>90</v>
      </c>
      <c r="G28" s="58">
        <f>SUM(ASOC.ESPAÑOLA:IAC!G28)</f>
        <v>112327852</v>
      </c>
      <c r="H28" s="10"/>
      <c r="XFD28" s="10"/>
    </row>
    <row r="29" spans="2:8 16384:16384" ht="16.5" thickBot="1">
      <c r="B29" s="8" t="s">
        <v>91</v>
      </c>
      <c r="C29" s="73" t="s">
        <v>92</v>
      </c>
      <c r="D29" s="58">
        <f>SUM(ASOC.ESPAÑOLA:IAC!D29)</f>
        <v>117471086.55</v>
      </c>
      <c r="E29" s="74" t="s">
        <v>93</v>
      </c>
      <c r="F29" s="77" t="s">
        <v>94</v>
      </c>
      <c r="G29" s="78">
        <f>SUM(G23:G28)</f>
        <v>3662364914.6476402</v>
      </c>
      <c r="H29" s="10"/>
      <c r="XFD29" s="10"/>
    </row>
    <row r="30" spans="2:8 16384:16384">
      <c r="B30" s="8" t="s">
        <v>95</v>
      </c>
      <c r="C30" s="73" t="s">
        <v>96</v>
      </c>
      <c r="D30" s="58">
        <f>SUM(ASOC.ESPAÑOLA:IAC!D30)</f>
        <v>53813073</v>
      </c>
      <c r="E30" s="74"/>
      <c r="F30" s="71" t="s">
        <v>97</v>
      </c>
      <c r="G30" s="72"/>
      <c r="H30" s="10"/>
      <c r="XFD30" s="10"/>
    </row>
    <row r="31" spans="2:8 16384:16384">
      <c r="B31" s="8" t="s">
        <v>98</v>
      </c>
      <c r="C31" s="80" t="s">
        <v>99</v>
      </c>
      <c r="D31" s="58">
        <f>SUM(ASOC.ESPAÑOLA:IAC!D31)</f>
        <v>-346752794.88</v>
      </c>
      <c r="E31" s="74" t="s">
        <v>100</v>
      </c>
      <c r="F31" s="82" t="s">
        <v>101</v>
      </c>
      <c r="G31" s="58">
        <f>SUM(ASOC.ESPAÑOLA:IAC!G31)</f>
        <v>2336111470.52</v>
      </c>
      <c r="H31" s="10"/>
      <c r="XFD31" s="10"/>
    </row>
    <row r="32" spans="2:8 16384:16384" ht="16.5" thickBot="1">
      <c r="B32" s="8" t="s">
        <v>102</v>
      </c>
      <c r="C32" s="77" t="s">
        <v>103</v>
      </c>
      <c r="D32" s="84">
        <f>SUM(D20:D31)</f>
        <v>4956049421.0900002</v>
      </c>
      <c r="E32" s="74" t="s">
        <v>104</v>
      </c>
      <c r="F32" s="82" t="s">
        <v>105</v>
      </c>
      <c r="G32" s="58">
        <f>SUM(ASOC.ESPAÑOLA:IAC!G32)</f>
        <v>7193902844</v>
      </c>
      <c r="H32" s="10"/>
      <c r="XFD32" s="10"/>
    </row>
    <row r="33" spans="2:8 16384:16384">
      <c r="C33" s="69" t="s">
        <v>106</v>
      </c>
      <c r="D33" s="70"/>
      <c r="E33" s="74" t="s">
        <v>107</v>
      </c>
      <c r="F33" s="82" t="s">
        <v>108</v>
      </c>
      <c r="G33" s="58">
        <f>SUM(ASOC.ESPAÑOLA:IAC!G33)</f>
        <v>45439233</v>
      </c>
      <c r="H33" s="10"/>
      <c r="XFD33" s="10"/>
    </row>
    <row r="34" spans="2:8 16384:16384">
      <c r="B34" s="8" t="s">
        <v>109</v>
      </c>
      <c r="C34" s="73" t="s">
        <v>110</v>
      </c>
      <c r="D34" s="58">
        <f>SUM(ASOC.ESPAÑOLA:IAC!D34)</f>
        <v>201699303.24000001</v>
      </c>
      <c r="E34" s="74" t="s">
        <v>111</v>
      </c>
      <c r="F34" s="82" t="s">
        <v>112</v>
      </c>
      <c r="G34" s="58">
        <f>SUM(ASOC.ESPAÑOLA:IAC!G34)</f>
        <v>87214648</v>
      </c>
      <c r="H34" s="10"/>
      <c r="XFD34" s="10"/>
    </row>
    <row r="35" spans="2:8 16384:16384">
      <c r="B35" s="8" t="s">
        <v>113</v>
      </c>
      <c r="C35" s="73" t="s">
        <v>114</v>
      </c>
      <c r="D35" s="58">
        <f>SUM(ASOC.ESPAÑOLA:IAC!D35)</f>
        <v>135753867.66</v>
      </c>
      <c r="E35" s="68" t="s">
        <v>115</v>
      </c>
      <c r="F35" s="82" t="s">
        <v>116</v>
      </c>
      <c r="G35" s="58">
        <f>SUM(ASOC.ESPAÑOLA:IAC!G35)</f>
        <v>1172193817.99</v>
      </c>
      <c r="H35" s="10"/>
      <c r="XFD35" s="10"/>
    </row>
    <row r="36" spans="2:8 16384:16384">
      <c r="B36" s="8" t="s">
        <v>117</v>
      </c>
      <c r="C36" s="73" t="s">
        <v>118</v>
      </c>
      <c r="D36" s="58">
        <f>SUM(ASOC.ESPAÑOLA:IAC!D36)</f>
        <v>0</v>
      </c>
      <c r="E36" s="74" t="s">
        <v>119</v>
      </c>
      <c r="F36" s="82" t="s">
        <v>120</v>
      </c>
      <c r="G36" s="58">
        <f>SUM(ASOC.ESPAÑOLA:IAC!G36)</f>
        <v>1575876</v>
      </c>
      <c r="H36" s="10"/>
      <c r="XFD36" s="10"/>
    </row>
    <row r="37" spans="2:8 16384:16384">
      <c r="B37" s="8" t="s">
        <v>121</v>
      </c>
      <c r="C37" s="73" t="s">
        <v>122</v>
      </c>
      <c r="D37" s="58">
        <f>SUM(ASOC.ESPAÑOLA:IAC!D37)</f>
        <v>34877146.579999998</v>
      </c>
      <c r="E37" s="85" t="s">
        <v>123</v>
      </c>
      <c r="F37" s="82" t="s">
        <v>124</v>
      </c>
      <c r="G37" s="58">
        <f>SUM(ASOC.ESPAÑOLA:IAC!G37)</f>
        <v>0</v>
      </c>
      <c r="H37" s="10"/>
      <c r="XFD37" s="10"/>
    </row>
    <row r="38" spans="2:8 16384:16384">
      <c r="B38" s="8" t="s">
        <v>125</v>
      </c>
      <c r="C38" s="73" t="s">
        <v>126</v>
      </c>
      <c r="D38" s="58">
        <f>SUM(ASOC.ESPAÑOLA:IAC!D38)</f>
        <v>25859460</v>
      </c>
      <c r="E38" s="85" t="s">
        <v>127</v>
      </c>
      <c r="F38" s="82" t="s">
        <v>128</v>
      </c>
      <c r="G38" s="58">
        <f>SUM(ASOC.ESPAÑOLA:IAC!G38)</f>
        <v>0</v>
      </c>
      <c r="H38" s="10"/>
      <c r="XFD38" s="10"/>
    </row>
    <row r="39" spans="2:8 16384:16384">
      <c r="B39" s="8" t="s">
        <v>129</v>
      </c>
      <c r="C39" s="73" t="s">
        <v>130</v>
      </c>
      <c r="D39" s="58">
        <f>SUM(ASOC.ESPAÑOLA:IAC!D39)</f>
        <v>35216430</v>
      </c>
      <c r="E39" s="68" t="s">
        <v>131</v>
      </c>
      <c r="F39" s="82" t="s">
        <v>132</v>
      </c>
      <c r="G39" s="58">
        <f>SUM(ASOC.ESPAÑOLA:IAC!G39)</f>
        <v>86002</v>
      </c>
      <c r="H39" s="10"/>
      <c r="XFD39" s="10"/>
    </row>
    <row r="40" spans="2:8 16384:16384">
      <c r="B40" s="8" t="s">
        <v>133</v>
      </c>
      <c r="C40" s="73" t="s">
        <v>134</v>
      </c>
      <c r="D40" s="58">
        <f>SUM(ASOC.ESPAÑOLA:IAC!D40)</f>
        <v>89004604</v>
      </c>
      <c r="E40" s="68" t="s">
        <v>135</v>
      </c>
      <c r="F40" s="82" t="s">
        <v>136</v>
      </c>
      <c r="G40" s="58">
        <f>SUM(ASOC.ESPAÑOLA:IAC!G40)</f>
        <v>17820372</v>
      </c>
      <c r="H40" s="10"/>
      <c r="XFD40" s="10"/>
    </row>
    <row r="41" spans="2:8 16384:16384">
      <c r="B41" s="8" t="s">
        <v>137</v>
      </c>
      <c r="C41" s="73" t="s">
        <v>138</v>
      </c>
      <c r="D41" s="58">
        <f>SUM(ASOC.ESPAÑOLA:IAC!D41)</f>
        <v>4248373</v>
      </c>
      <c r="E41" s="85" t="s">
        <v>139</v>
      </c>
      <c r="F41" s="82" t="s">
        <v>140</v>
      </c>
      <c r="G41" s="58">
        <f>SUM(ASOC.ESPAÑOLA:IAC!G41)</f>
        <v>382947179</v>
      </c>
      <c r="H41" s="10"/>
      <c r="XFD41" s="10"/>
    </row>
    <row r="42" spans="2:8 16384:16384">
      <c r="B42" s="8" t="s">
        <v>141</v>
      </c>
      <c r="C42" s="73" t="s">
        <v>142</v>
      </c>
      <c r="D42" s="58">
        <f>SUM(ASOC.ESPAÑOLA:IAC!D42)</f>
        <v>277090511</v>
      </c>
      <c r="E42" s="85" t="s">
        <v>143</v>
      </c>
      <c r="F42" s="82" t="s">
        <v>144</v>
      </c>
      <c r="G42" s="58">
        <f>SUM(ASOC.ESPAÑOLA:IAC!G42)</f>
        <v>23788658</v>
      </c>
      <c r="H42" s="10"/>
      <c r="XFD42" s="10"/>
    </row>
    <row r="43" spans="2:8 16384:16384">
      <c r="B43" s="8" t="s">
        <v>145</v>
      </c>
      <c r="C43" s="73" t="s">
        <v>146</v>
      </c>
      <c r="D43" s="58">
        <f>SUM(ASOC.ESPAÑOLA:IAC!D43)</f>
        <v>56133596</v>
      </c>
      <c r="E43" s="74" t="s">
        <v>147</v>
      </c>
      <c r="F43" s="82" t="s">
        <v>148</v>
      </c>
      <c r="G43" s="58">
        <f>SUM(ASOC.ESPAÑOLA:IAC!G43)</f>
        <v>46866772</v>
      </c>
      <c r="H43" s="10"/>
      <c r="XFD43" s="10"/>
    </row>
    <row r="44" spans="2:8 16384:16384">
      <c r="B44" s="8" t="s">
        <v>149</v>
      </c>
      <c r="C44" s="73" t="s">
        <v>150</v>
      </c>
      <c r="D44" s="58">
        <f>SUM(ASOC.ESPAÑOLA:IAC!D44)</f>
        <v>248030</v>
      </c>
      <c r="E44" s="74" t="s">
        <v>151</v>
      </c>
      <c r="F44" s="82" t="s">
        <v>152</v>
      </c>
      <c r="G44" s="58">
        <f>SUM(ASOC.ESPAÑOLA:IAC!G44)</f>
        <v>242168578</v>
      </c>
      <c r="H44" s="10"/>
      <c r="XFD44" s="10"/>
    </row>
    <row r="45" spans="2:8 16384:16384">
      <c r="B45" s="8" t="s">
        <v>153</v>
      </c>
      <c r="C45" s="73" t="s">
        <v>154</v>
      </c>
      <c r="D45" s="58">
        <f>SUM(ASOC.ESPAÑOLA:IAC!D45)</f>
        <v>3289134</v>
      </c>
      <c r="E45" s="74" t="s">
        <v>155</v>
      </c>
      <c r="F45" s="82" t="s">
        <v>156</v>
      </c>
      <c r="G45" s="58">
        <f>SUM(ASOC.ESPAÑOLA:IAC!G45)</f>
        <v>403919688.61000001</v>
      </c>
      <c r="H45" s="10"/>
      <c r="XFD45" s="10"/>
    </row>
    <row r="46" spans="2:8 16384:16384">
      <c r="B46" s="8" t="s">
        <v>157</v>
      </c>
      <c r="C46" s="73" t="s">
        <v>158</v>
      </c>
      <c r="D46" s="58">
        <f>SUM(ASOC.ESPAÑOLA:IAC!D46)</f>
        <v>18054044.32</v>
      </c>
      <c r="E46" s="74" t="s">
        <v>159</v>
      </c>
      <c r="F46" s="82" t="s">
        <v>160</v>
      </c>
      <c r="G46" s="58">
        <f>SUM(ASOC.ESPAÑOLA:IAC!G46)</f>
        <v>96200094</v>
      </c>
      <c r="H46" s="10"/>
      <c r="XFD46" s="10"/>
    </row>
    <row r="47" spans="2:8 16384:16384">
      <c r="B47" s="8" t="s">
        <v>161</v>
      </c>
      <c r="C47" s="73" t="s">
        <v>162</v>
      </c>
      <c r="D47" s="58">
        <f>SUM(ASOC.ESPAÑOLA:IAC!D47)</f>
        <v>40658945.760000005</v>
      </c>
      <c r="E47" s="74" t="s">
        <v>163</v>
      </c>
      <c r="F47" s="82" t="s">
        <v>164</v>
      </c>
      <c r="G47" s="58">
        <f>SUM(ASOC.ESPAÑOLA:IAC!G47)</f>
        <v>343238131</v>
      </c>
      <c r="H47" s="10"/>
      <c r="XFD47" s="10"/>
    </row>
    <row r="48" spans="2:8 16384:16384">
      <c r="B48" s="8" t="s">
        <v>165</v>
      </c>
      <c r="C48" s="73" t="s">
        <v>166</v>
      </c>
      <c r="D48" s="58">
        <f>SUM(ASOC.ESPAÑOLA:IAC!D48)</f>
        <v>182146250</v>
      </c>
      <c r="E48" s="74" t="s">
        <v>167</v>
      </c>
      <c r="F48" s="82" t="s">
        <v>168</v>
      </c>
      <c r="G48" s="58">
        <f>SUM(ASOC.ESPAÑOLA:IAC!G48)</f>
        <v>3736343</v>
      </c>
      <c r="H48" s="10"/>
      <c r="XFD48" s="10"/>
    </row>
    <row r="49" spans="2:8 16384:16384">
      <c r="B49" s="8" t="s">
        <v>169</v>
      </c>
      <c r="C49" s="73" t="s">
        <v>170</v>
      </c>
      <c r="D49" s="58">
        <f>SUM(ASOC.ESPAÑOLA:IAC!D49)</f>
        <v>917982</v>
      </c>
      <c r="E49" s="74" t="s">
        <v>171</v>
      </c>
      <c r="F49" s="82" t="s">
        <v>172</v>
      </c>
      <c r="G49" s="58">
        <f>SUM(ASOC.ESPAÑOLA:IAC!G49)</f>
        <v>3697793</v>
      </c>
      <c r="H49" s="10"/>
      <c r="XFD49" s="10"/>
    </row>
    <row r="50" spans="2:8 16384:16384">
      <c r="B50" s="8" t="s">
        <v>173</v>
      </c>
      <c r="C50" s="73" t="s">
        <v>106</v>
      </c>
      <c r="D50" s="58">
        <f>SUM(ASOC.ESPAÑOLA:IAC!D50)</f>
        <v>168280786.69</v>
      </c>
      <c r="E50" s="74" t="s">
        <v>174</v>
      </c>
      <c r="F50" s="82" t="s">
        <v>175</v>
      </c>
      <c r="G50" s="58">
        <f>SUM(ASOC.ESPAÑOLA:IAC!G50)</f>
        <v>16290676.6</v>
      </c>
      <c r="H50" s="10"/>
      <c r="XFD50" s="10"/>
    </row>
    <row r="51" spans="2:8 16384:16384">
      <c r="B51" s="8" t="s">
        <v>176</v>
      </c>
      <c r="C51" s="80" t="s">
        <v>177</v>
      </c>
      <c r="D51" s="58">
        <f>SUM(ASOC.ESPAÑOLA:IAC!D51)</f>
        <v>0</v>
      </c>
      <c r="E51" s="74" t="s">
        <v>178</v>
      </c>
      <c r="F51" s="82" t="s">
        <v>179</v>
      </c>
      <c r="G51" s="58">
        <f>SUM(ASOC.ESPAÑOLA:IAC!G51)</f>
        <v>4993929</v>
      </c>
      <c r="H51" s="10"/>
      <c r="XFD51" s="10"/>
    </row>
    <row r="52" spans="2:8 16384:16384">
      <c r="B52" s="8" t="s">
        <v>180</v>
      </c>
      <c r="C52" s="80" t="s">
        <v>43</v>
      </c>
      <c r="D52" s="58">
        <f>SUM(ASOC.ESPAÑOLA:IAC!D52)</f>
        <v>0</v>
      </c>
      <c r="E52" s="74" t="s">
        <v>181</v>
      </c>
      <c r="F52" s="82" t="s">
        <v>182</v>
      </c>
      <c r="G52" s="58">
        <f>SUM(ASOC.ESPAÑOLA:IAC!G52)</f>
        <v>46340801</v>
      </c>
      <c r="H52" s="10"/>
      <c r="XFD52" s="10"/>
    </row>
    <row r="53" spans="2:8 16384:16384">
      <c r="B53" s="8" t="s">
        <v>183</v>
      </c>
      <c r="C53" s="80" t="s">
        <v>184</v>
      </c>
      <c r="D53" s="58">
        <f>SUM(ASOC.ESPAÑOLA:IAC!D53)</f>
        <v>-2699601</v>
      </c>
      <c r="E53" s="74" t="s">
        <v>185</v>
      </c>
      <c r="F53" s="82" t="s">
        <v>186</v>
      </c>
      <c r="G53" s="58">
        <f>SUM(ASOC.ESPAÑOLA:IAC!G53)</f>
        <v>9064638.4800000004</v>
      </c>
      <c r="H53" s="10"/>
      <c r="XFD53" s="10"/>
    </row>
    <row r="54" spans="2:8 16384:16384">
      <c r="B54" s="8" t="s">
        <v>187</v>
      </c>
      <c r="C54" s="80" t="s">
        <v>188</v>
      </c>
      <c r="D54" s="58">
        <f>SUM(ASOC.ESPAÑOLA:IAC!D54)</f>
        <v>-30461238</v>
      </c>
      <c r="E54" s="74" t="s">
        <v>189</v>
      </c>
      <c r="F54" s="82" t="s">
        <v>190</v>
      </c>
      <c r="G54" s="58">
        <f>SUM(ASOC.ESPAÑOLA:IAC!G54)</f>
        <v>1138359487</v>
      </c>
      <c r="H54" s="10"/>
      <c r="XFD54" s="10"/>
    </row>
    <row r="55" spans="2:8 16384:16384" ht="16.5" thickBot="1">
      <c r="B55" s="8" t="s">
        <v>191</v>
      </c>
      <c r="C55" s="77" t="s">
        <v>192</v>
      </c>
      <c r="D55" s="84">
        <f>SUM(D34:D54)</f>
        <v>1240317625.25</v>
      </c>
      <c r="E55" s="74" t="s">
        <v>193</v>
      </c>
      <c r="F55" s="82" t="s">
        <v>194</v>
      </c>
      <c r="G55" s="58">
        <f>SUM(ASOC.ESPAÑOLA:IAC!G55)</f>
        <v>-235015123</v>
      </c>
      <c r="H55" s="10"/>
      <c r="XFD55" s="10"/>
    </row>
    <row r="56" spans="2:8 16384:16384" ht="16.5" thickBot="1">
      <c r="C56" s="69" t="s">
        <v>195</v>
      </c>
      <c r="D56" s="70"/>
      <c r="E56" s="74" t="s">
        <v>196</v>
      </c>
      <c r="F56" s="77" t="s">
        <v>197</v>
      </c>
      <c r="G56" s="84">
        <f>SUM(G31:G55)</f>
        <v>13380941909.200001</v>
      </c>
      <c r="H56" s="10"/>
      <c r="XFD56" s="10"/>
    </row>
    <row r="57" spans="2:8 16384:16384">
      <c r="B57" s="8" t="s">
        <v>198</v>
      </c>
      <c r="C57" s="73" t="s">
        <v>199</v>
      </c>
      <c r="D57" s="58">
        <f>SUM(ASOC.ESPAÑOLA:IAC!D57)</f>
        <v>971180162.10000002</v>
      </c>
      <c r="E57" s="74"/>
      <c r="F57" s="71" t="s">
        <v>200</v>
      </c>
      <c r="G57" s="72"/>
      <c r="H57" s="10"/>
      <c r="XFD57" s="10"/>
    </row>
    <row r="58" spans="2:8 16384:16384">
      <c r="B58" s="8" t="s">
        <v>201</v>
      </c>
      <c r="C58" s="73" t="s">
        <v>202</v>
      </c>
      <c r="D58" s="58">
        <f>SUM(ASOC.ESPAÑOLA:IAC!D58)</f>
        <v>108425869</v>
      </c>
      <c r="E58" s="74" t="s">
        <v>203</v>
      </c>
      <c r="F58" s="73" t="s">
        <v>204</v>
      </c>
      <c r="G58" s="58">
        <f>SUM(ASOC.ESPAÑOLA:IAC!G58)</f>
        <v>43861124</v>
      </c>
      <c r="H58" s="10"/>
      <c r="XFD58" s="10"/>
    </row>
    <row r="59" spans="2:8 16384:16384">
      <c r="B59" s="8" t="s">
        <v>205</v>
      </c>
      <c r="C59" s="73" t="s">
        <v>206</v>
      </c>
      <c r="D59" s="58">
        <f>SUM(ASOC.ESPAÑOLA:IAC!D59)</f>
        <v>560559698</v>
      </c>
      <c r="E59" s="74" t="s">
        <v>207</v>
      </c>
      <c r="F59" s="73" t="s">
        <v>208</v>
      </c>
      <c r="G59" s="58">
        <f>SUM(ASOC.ESPAÑOLA:IAC!G59)</f>
        <v>172428988.57322195</v>
      </c>
      <c r="H59" s="10"/>
      <c r="XFD59" s="10"/>
    </row>
    <row r="60" spans="2:8 16384:16384">
      <c r="B60" s="8" t="s">
        <v>209</v>
      </c>
      <c r="C60" s="73" t="s">
        <v>210</v>
      </c>
      <c r="D60" s="58">
        <f>SUM(ASOC.ESPAÑOLA:IAC!D60)</f>
        <v>171904707.00999999</v>
      </c>
      <c r="E60" s="74" t="s">
        <v>211</v>
      </c>
      <c r="F60" s="73" t="s">
        <v>212</v>
      </c>
      <c r="G60" s="58">
        <f>SUM(ASOC.ESPAÑOLA:IAC!G60)</f>
        <v>29468425</v>
      </c>
      <c r="H60" s="10"/>
      <c r="XFD60" s="10"/>
    </row>
    <row r="61" spans="2:8 16384:16384">
      <c r="B61" s="8" t="s">
        <v>213</v>
      </c>
      <c r="C61" s="73" t="s">
        <v>214</v>
      </c>
      <c r="D61" s="58">
        <f>SUM(ASOC.ESPAÑOLA:IAC!D61)</f>
        <v>12940075</v>
      </c>
      <c r="E61" s="74" t="s">
        <v>215</v>
      </c>
      <c r="F61" s="73" t="s">
        <v>216</v>
      </c>
      <c r="G61" s="58">
        <f>SUM(ASOC.ESPAÑOLA:IAC!G61)</f>
        <v>41293574</v>
      </c>
      <c r="H61" s="10"/>
      <c r="XFD61" s="10"/>
    </row>
    <row r="62" spans="2:8 16384:16384">
      <c r="B62" s="8" t="s">
        <v>217</v>
      </c>
      <c r="C62" s="80" t="s">
        <v>218</v>
      </c>
      <c r="D62" s="58">
        <f>SUM(ASOC.ESPAÑOLA:IAC!D62)</f>
        <v>0</v>
      </c>
      <c r="E62" s="74" t="s">
        <v>219</v>
      </c>
      <c r="F62" s="73" t="s">
        <v>220</v>
      </c>
      <c r="G62" s="58">
        <f>SUM(ASOC.ESPAÑOLA:IAC!G62)</f>
        <v>77585353.299999997</v>
      </c>
      <c r="H62" s="10"/>
      <c r="XFD62" s="10"/>
    </row>
    <row r="63" spans="2:8 16384:16384" ht="16.5" thickBot="1">
      <c r="B63" s="8" t="s">
        <v>221</v>
      </c>
      <c r="C63" s="86" t="s">
        <v>222</v>
      </c>
      <c r="D63" s="87">
        <f>SUM(D57:D62)</f>
        <v>1825010511.1099999</v>
      </c>
      <c r="E63" s="74" t="s">
        <v>223</v>
      </c>
      <c r="F63" s="86" t="s">
        <v>224</v>
      </c>
      <c r="G63" s="84">
        <f>SUM(G58:G62)</f>
        <v>364637464.87322193</v>
      </c>
      <c r="H63" s="10"/>
      <c r="XFD63" s="10"/>
    </row>
    <row r="64" spans="2:8 16384:16384" ht="16.5" thickBot="1">
      <c r="B64" s="8" t="s">
        <v>225</v>
      </c>
      <c r="C64" s="88" t="s">
        <v>226</v>
      </c>
      <c r="D64" s="89">
        <f>D11+D18+D32+D55+D63</f>
        <v>17571615800.244499</v>
      </c>
      <c r="E64" s="74" t="s">
        <v>227</v>
      </c>
      <c r="F64" s="88" t="s">
        <v>228</v>
      </c>
      <c r="G64" s="89">
        <f>+G21+G29+G56+G63</f>
        <v>27679589617.673664</v>
      </c>
      <c r="H64" s="10"/>
      <c r="XFD64" s="10"/>
    </row>
    <row r="65" spans="2:8 16384:16384" ht="16.5" thickBot="1">
      <c r="C65" s="90"/>
      <c r="D65" s="91"/>
      <c r="E65" s="74"/>
      <c r="F65" s="90"/>
      <c r="G65" s="91"/>
      <c r="H65" s="10"/>
      <c r="XFD65" s="10"/>
    </row>
    <row r="66" spans="2:8 16384:16384" ht="16.5" thickBot="1">
      <c r="C66" s="88" t="s">
        <v>229</v>
      </c>
      <c r="D66" s="63">
        <f>+D6</f>
        <v>2021</v>
      </c>
      <c r="E66" s="92"/>
      <c r="F66" s="88" t="s">
        <v>230</v>
      </c>
      <c r="G66" s="63">
        <f>+D6</f>
        <v>2021</v>
      </c>
      <c r="H66" s="10"/>
      <c r="XFD66" s="10"/>
    </row>
    <row r="67" spans="2:8 16384:16384">
      <c r="B67" s="2"/>
      <c r="C67" s="69" t="s">
        <v>231</v>
      </c>
      <c r="D67" s="70"/>
      <c r="E67" s="92"/>
      <c r="F67" s="71" t="s">
        <v>232</v>
      </c>
      <c r="G67" s="72"/>
      <c r="H67" s="10"/>
      <c r="XFD67" s="10"/>
    </row>
    <row r="68" spans="2:8 16384:16384">
      <c r="B68" s="2" t="s">
        <v>233</v>
      </c>
      <c r="C68" s="73" t="s">
        <v>234</v>
      </c>
      <c r="D68" s="58">
        <f>SUM(ASOC.ESPAÑOLA:IAC!D68)</f>
        <v>0</v>
      </c>
      <c r="E68" s="92" t="s">
        <v>235</v>
      </c>
      <c r="F68" s="82" t="s">
        <v>236</v>
      </c>
      <c r="G68" s="58">
        <f>SUM(ASOC.ESPAÑOLA:IAC!G68)</f>
        <v>17431727</v>
      </c>
      <c r="H68" s="10"/>
      <c r="XFD68" s="10"/>
    </row>
    <row r="69" spans="2:8 16384:16384">
      <c r="B69" s="2" t="s">
        <v>237</v>
      </c>
      <c r="C69" s="73" t="s">
        <v>238</v>
      </c>
      <c r="D69" s="58">
        <f>SUM(ASOC.ESPAÑOLA:IAC!D69)</f>
        <v>14845780</v>
      </c>
      <c r="E69" s="92" t="s">
        <v>239</v>
      </c>
      <c r="F69" s="82" t="s">
        <v>240</v>
      </c>
      <c r="G69" s="58">
        <f>SUM(ASOC.ESPAÑOLA:IAC!G69)</f>
        <v>491093.24</v>
      </c>
      <c r="H69" s="10"/>
      <c r="XFD69" s="10"/>
    </row>
    <row r="70" spans="2:8 16384:16384">
      <c r="B70" s="2" t="s">
        <v>241</v>
      </c>
      <c r="C70" s="73" t="s">
        <v>242</v>
      </c>
      <c r="D70" s="58">
        <f>SUM(ASOC.ESPAÑOLA:IAC!D70)</f>
        <v>204912737.83000001</v>
      </c>
      <c r="E70" s="92" t="s">
        <v>243</v>
      </c>
      <c r="F70" s="82" t="s">
        <v>244</v>
      </c>
      <c r="G70" s="58">
        <f>SUM(ASOC.ESPAÑOLA:IAC!G70)</f>
        <v>0</v>
      </c>
      <c r="H70" s="10"/>
      <c r="XFD70" s="10"/>
    </row>
    <row r="71" spans="2:8 16384:16384">
      <c r="B71" s="2" t="s">
        <v>245</v>
      </c>
      <c r="C71" s="80" t="s">
        <v>246</v>
      </c>
      <c r="D71" s="58">
        <f>SUM(ASOC.ESPAÑOLA:IAC!D71)</f>
        <v>-23921343</v>
      </c>
      <c r="E71" s="92" t="s">
        <v>247</v>
      </c>
      <c r="F71" s="82" t="s">
        <v>248</v>
      </c>
      <c r="G71" s="58">
        <f>SUM(ASOC.ESPAÑOLA:IAC!G71)</f>
        <v>0</v>
      </c>
      <c r="H71" s="10"/>
      <c r="XFD71" s="10"/>
    </row>
    <row r="72" spans="2:8 16384:16384" ht="16.5" thickBot="1">
      <c r="B72" s="2" t="s">
        <v>249</v>
      </c>
      <c r="C72" s="77" t="s">
        <v>250</v>
      </c>
      <c r="D72" s="84">
        <f>SUM(D68:D71)</f>
        <v>195837174.83000001</v>
      </c>
      <c r="E72" s="92" t="s">
        <v>251</v>
      </c>
      <c r="F72" s="82" t="s">
        <v>252</v>
      </c>
      <c r="G72" s="58">
        <f>SUM(ASOC.ESPAÑOLA:IAC!G72)</f>
        <v>0</v>
      </c>
      <c r="H72" s="10"/>
      <c r="XFD72" s="10"/>
    </row>
    <row r="73" spans="2:8 16384:16384">
      <c r="B73" s="2"/>
      <c r="C73" s="69" t="s">
        <v>253</v>
      </c>
      <c r="D73" s="70"/>
      <c r="E73" s="92" t="s">
        <v>254</v>
      </c>
      <c r="F73" s="82" t="s">
        <v>255</v>
      </c>
      <c r="G73" s="58">
        <f>SUM(ASOC.ESPAÑOLA:IAC!G73)</f>
        <v>0</v>
      </c>
      <c r="H73" s="10"/>
      <c r="XFD73" s="10"/>
    </row>
    <row r="74" spans="2:8 16384:16384">
      <c r="B74" s="2" t="s">
        <v>256</v>
      </c>
      <c r="C74" s="73" t="s">
        <v>257</v>
      </c>
      <c r="D74" s="58">
        <f>SUM(ASOC.ESPAÑOLA:IAC!D74)</f>
        <v>2244900</v>
      </c>
      <c r="E74" s="92" t="s">
        <v>258</v>
      </c>
      <c r="F74" s="82" t="s">
        <v>259</v>
      </c>
      <c r="G74" s="58">
        <f>SUM(ASOC.ESPAÑOLA:IAC!G74)</f>
        <v>0</v>
      </c>
      <c r="H74" s="10"/>
      <c r="XFD74" s="10"/>
    </row>
    <row r="75" spans="2:8 16384:16384">
      <c r="B75" s="2" t="s">
        <v>260</v>
      </c>
      <c r="C75" s="73" t="s">
        <v>261</v>
      </c>
      <c r="D75" s="58">
        <f>SUM(ASOC.ESPAÑOLA:IAC!D75)</f>
        <v>28850401</v>
      </c>
      <c r="E75" s="92" t="s">
        <v>262</v>
      </c>
      <c r="F75" s="82" t="s">
        <v>263</v>
      </c>
      <c r="G75" s="58">
        <f>SUM(ASOC.ESPAÑOLA:IAC!G75)</f>
        <v>0</v>
      </c>
      <c r="H75" s="10"/>
      <c r="XFD75" s="10"/>
    </row>
    <row r="76" spans="2:8 16384:16384">
      <c r="B76" s="2" t="s">
        <v>264</v>
      </c>
      <c r="C76" s="80" t="s">
        <v>265</v>
      </c>
      <c r="D76" s="58">
        <f>SUM(ASOC.ESPAÑOLA:IAC!D76)</f>
        <v>0</v>
      </c>
      <c r="E76" s="92" t="s">
        <v>266</v>
      </c>
      <c r="F76" s="82" t="s">
        <v>267</v>
      </c>
      <c r="G76" s="58">
        <f>SUM(ASOC.ESPAÑOLA:IAC!G76)</f>
        <v>60569</v>
      </c>
      <c r="H76" s="10"/>
      <c r="XFD76" s="10"/>
    </row>
    <row r="77" spans="2:8 16384:16384" ht="16.5" thickBot="1">
      <c r="B77" s="2" t="s">
        <v>268</v>
      </c>
      <c r="C77" s="77" t="s">
        <v>269</v>
      </c>
      <c r="D77" s="84">
        <f>SUM(D74:D76)</f>
        <v>31095301</v>
      </c>
      <c r="E77" s="92" t="s">
        <v>270</v>
      </c>
      <c r="F77" s="82" t="s">
        <v>271</v>
      </c>
      <c r="G77" s="58">
        <f>SUM(ASOC.ESPAÑOLA:IAC!G77)</f>
        <v>44646021</v>
      </c>
      <c r="H77" s="10"/>
      <c r="XFD77" s="10"/>
    </row>
    <row r="78" spans="2:8 16384:16384">
      <c r="B78" s="2"/>
      <c r="C78" s="69" t="s">
        <v>272</v>
      </c>
      <c r="D78" s="70"/>
      <c r="E78" s="92" t="s">
        <v>273</v>
      </c>
      <c r="F78" s="82" t="s">
        <v>274</v>
      </c>
      <c r="G78" s="58">
        <f>SUM(ASOC.ESPAÑOLA:IAC!G78)</f>
        <v>-715</v>
      </c>
      <c r="H78" s="10"/>
      <c r="XFD78" s="10"/>
    </row>
    <row r="79" spans="2:8 16384:16384" ht="16.5" thickBot="1">
      <c r="B79" s="2" t="s">
        <v>275</v>
      </c>
      <c r="C79" s="73" t="s">
        <v>276</v>
      </c>
      <c r="D79" s="58">
        <f>SUM(ASOC.ESPAÑOLA:IAC!D79)</f>
        <v>1239457.08</v>
      </c>
      <c r="E79" s="92" t="s">
        <v>277</v>
      </c>
      <c r="F79" s="77" t="s">
        <v>278</v>
      </c>
      <c r="G79" s="84">
        <f>SUM(G68:G78)</f>
        <v>62628695.239999995</v>
      </c>
      <c r="H79" s="10"/>
      <c r="XFD79" s="10"/>
    </row>
    <row r="80" spans="2:8 16384:16384">
      <c r="B80" s="2" t="s">
        <v>279</v>
      </c>
      <c r="C80" s="73" t="s">
        <v>280</v>
      </c>
      <c r="D80" s="58">
        <f>SUM(ASOC.ESPAÑOLA:IAC!D80)</f>
        <v>14842657.239999998</v>
      </c>
      <c r="E80" s="92"/>
      <c r="F80" s="71" t="s">
        <v>281</v>
      </c>
      <c r="G80" s="72"/>
      <c r="H80" s="10"/>
      <c r="XFD80" s="10"/>
    </row>
    <row r="81" spans="2:8 16384:16384">
      <c r="B81" s="2" t="s">
        <v>282</v>
      </c>
      <c r="C81" s="73" t="s">
        <v>283</v>
      </c>
      <c r="D81" s="58">
        <f>SUM(ASOC.ESPAÑOLA:IAC!D81)</f>
        <v>884333209</v>
      </c>
      <c r="E81" s="92" t="s">
        <v>284</v>
      </c>
      <c r="F81" s="82" t="s">
        <v>285</v>
      </c>
      <c r="G81" s="58">
        <f>SUM(ASOC.ESPAÑOLA:IAC!G81)</f>
        <v>2592113448.8375154</v>
      </c>
      <c r="H81" s="10"/>
      <c r="XFD81" s="10"/>
    </row>
    <row r="82" spans="2:8 16384:16384">
      <c r="B82" s="2" t="s">
        <v>286</v>
      </c>
      <c r="C82" s="80" t="s">
        <v>43</v>
      </c>
      <c r="D82" s="58">
        <f>SUM(ASOC.ESPAÑOLA:IAC!D82)</f>
        <v>-28680932</v>
      </c>
      <c r="E82" s="92" t="s">
        <v>287</v>
      </c>
      <c r="F82" s="82" t="s">
        <v>274</v>
      </c>
      <c r="G82" s="58">
        <f>SUM(ASOC.ESPAÑOLA:IAC!G82)</f>
        <v>-350196016.80000001</v>
      </c>
      <c r="H82" s="10"/>
      <c r="XFD82" s="10"/>
    </row>
    <row r="83" spans="2:8 16384:16384">
      <c r="B83" s="2" t="s">
        <v>288</v>
      </c>
      <c r="C83" s="73" t="s">
        <v>289</v>
      </c>
      <c r="D83" s="58">
        <f>SUM(ASOC.ESPAÑOLA:IAC!D83)</f>
        <v>2860009860.8246517</v>
      </c>
      <c r="E83" s="92" t="s">
        <v>290</v>
      </c>
      <c r="F83" s="82" t="s">
        <v>291</v>
      </c>
      <c r="G83" s="58">
        <f>SUM(ASOC.ESPAÑOLA:IAC!G83)</f>
        <v>4547728170</v>
      </c>
      <c r="H83" s="10"/>
      <c r="XFD83" s="10"/>
    </row>
    <row r="84" spans="2:8 16384:16384">
      <c r="B84" s="2" t="s">
        <v>292</v>
      </c>
      <c r="C84" s="73" t="s">
        <v>293</v>
      </c>
      <c r="D84" s="58">
        <f>SUM(ASOC.ESPAÑOLA:IAC!D84)</f>
        <v>816879323</v>
      </c>
      <c r="E84" s="92" t="s">
        <v>294</v>
      </c>
      <c r="F84" s="82" t="s">
        <v>295</v>
      </c>
      <c r="G84" s="58">
        <f>SUM(ASOC.ESPAÑOLA:IAC!G84)</f>
        <v>6395038</v>
      </c>
      <c r="H84" s="10"/>
      <c r="XFD84" s="10"/>
    </row>
    <row r="85" spans="2:8 16384:16384">
      <c r="B85" s="2" t="s">
        <v>296</v>
      </c>
      <c r="C85" s="80" t="s">
        <v>297</v>
      </c>
      <c r="D85" s="58">
        <f>SUM(ASOC.ESPAÑOLA:IAC!D85)</f>
        <v>0</v>
      </c>
      <c r="E85" s="92" t="s">
        <v>298</v>
      </c>
      <c r="F85" s="82" t="s">
        <v>299</v>
      </c>
      <c r="G85" s="58">
        <f>SUM(ASOC.ESPAÑOLA:IAC!G85)</f>
        <v>-277071</v>
      </c>
      <c r="H85" s="10"/>
      <c r="XFD85" s="10"/>
    </row>
    <row r="86" spans="2:8 16384:16384" ht="16.5" thickBot="1">
      <c r="B86" s="2" t="s">
        <v>300</v>
      </c>
      <c r="C86" s="77" t="s">
        <v>301</v>
      </c>
      <c r="D86" s="84">
        <f>SUM(D79:D85)</f>
        <v>4548623575.1446514</v>
      </c>
      <c r="E86" s="92" t="s">
        <v>302</v>
      </c>
      <c r="F86" s="77" t="s">
        <v>303</v>
      </c>
      <c r="G86" s="84">
        <f>SUM(G81:G85)</f>
        <v>6795763569.0375156</v>
      </c>
      <c r="H86" s="10"/>
      <c r="XFD86" s="10"/>
    </row>
    <row r="87" spans="2:8 16384:16384">
      <c r="B87" s="2"/>
      <c r="C87" s="69" t="s">
        <v>304</v>
      </c>
      <c r="D87" s="70"/>
      <c r="E87" s="92"/>
      <c r="F87" s="71" t="s">
        <v>305</v>
      </c>
      <c r="G87" s="72"/>
      <c r="H87" s="10"/>
      <c r="XFD87" s="10"/>
    </row>
    <row r="88" spans="2:8 16384:16384">
      <c r="B88" s="2" t="s">
        <v>306</v>
      </c>
      <c r="C88" s="73" t="s">
        <v>307</v>
      </c>
      <c r="D88" s="58">
        <f>SUM(ASOC.ESPAÑOLA:IAC!D88)</f>
        <v>5405031393.0481367</v>
      </c>
      <c r="E88" s="92" t="s">
        <v>308</v>
      </c>
      <c r="F88" s="82" t="s">
        <v>309</v>
      </c>
      <c r="G88" s="58">
        <f>SUM(ASOC.ESPAÑOLA:IAC!G88)</f>
        <v>0</v>
      </c>
      <c r="H88" s="10"/>
      <c r="XFD88" s="10"/>
    </row>
    <row r="89" spans="2:8 16384:16384">
      <c r="B89" s="2" t="s">
        <v>310</v>
      </c>
      <c r="C89" s="73" t="s">
        <v>311</v>
      </c>
      <c r="D89" s="58">
        <f>SUM(ASOC.ESPAÑOLA:IAC!D89)</f>
        <v>44966824183.522079</v>
      </c>
      <c r="E89" s="92" t="s">
        <v>312</v>
      </c>
      <c r="F89" s="82" t="s">
        <v>313</v>
      </c>
      <c r="G89" s="58">
        <f>SUM(ASOC.ESPAÑOLA:IAC!G89)</f>
        <v>0</v>
      </c>
      <c r="H89" s="10"/>
      <c r="XFD89" s="10"/>
    </row>
    <row r="90" spans="2:8 16384:16384">
      <c r="B90" s="2" t="s">
        <v>314</v>
      </c>
      <c r="C90" s="80" t="s">
        <v>315</v>
      </c>
      <c r="D90" s="58">
        <f>SUM(ASOC.ESPAÑOLA:IAC!D90)</f>
        <v>-14227943382.935173</v>
      </c>
      <c r="E90" s="92" t="s">
        <v>316</v>
      </c>
      <c r="F90" s="82" t="s">
        <v>317</v>
      </c>
      <c r="G90" s="58">
        <f>SUM(ASOC.ESPAÑOLA:IAC!G90)</f>
        <v>16298625</v>
      </c>
      <c r="H90" s="10"/>
      <c r="XFD90" s="10"/>
    </row>
    <row r="91" spans="2:8 16384:16384">
      <c r="B91" s="2" t="s">
        <v>318</v>
      </c>
      <c r="C91" s="73" t="s">
        <v>319</v>
      </c>
      <c r="D91" s="58">
        <f>SUM(ASOC.ESPAÑOLA:IAC!D91)</f>
        <v>13189830619.049644</v>
      </c>
      <c r="E91" s="92" t="s">
        <v>320</v>
      </c>
      <c r="F91" s="82" t="s">
        <v>321</v>
      </c>
      <c r="G91" s="58">
        <f>SUM(ASOC.ESPAÑOLA:IAC!G91)</f>
        <v>0</v>
      </c>
      <c r="H91" s="10"/>
      <c r="XFD91" s="10"/>
    </row>
    <row r="92" spans="2:8 16384:16384">
      <c r="B92" s="2" t="s">
        <v>322</v>
      </c>
      <c r="C92" s="80" t="s">
        <v>323</v>
      </c>
      <c r="D92" s="58">
        <f>SUM(ASOC.ESPAÑOLA:IAC!D92)</f>
        <v>-10746619918.999043</v>
      </c>
      <c r="E92" s="92" t="s">
        <v>324</v>
      </c>
      <c r="F92" s="82" t="s">
        <v>325</v>
      </c>
      <c r="G92" s="58">
        <f>SUM(ASOC.ESPAÑOLA:IAC!G92)</f>
        <v>47751343</v>
      </c>
      <c r="H92" s="10"/>
      <c r="XFD92" s="10"/>
    </row>
    <row r="93" spans="2:8 16384:16384">
      <c r="B93" s="2" t="s">
        <v>326</v>
      </c>
      <c r="C93" s="73" t="s">
        <v>327</v>
      </c>
      <c r="D93" s="58">
        <f>SUM(ASOC.ESPAÑOLA:IAC!D93)</f>
        <v>3915444444.7046299</v>
      </c>
      <c r="E93" s="92" t="s">
        <v>328</v>
      </c>
      <c r="F93" s="82" t="s">
        <v>329</v>
      </c>
      <c r="G93" s="58">
        <f>SUM(ASOC.ESPAÑOLA:IAC!G93)</f>
        <v>0</v>
      </c>
      <c r="H93" s="10"/>
      <c r="XFD93" s="10"/>
    </row>
    <row r="94" spans="2:8 16384:16384">
      <c r="B94" s="2" t="s">
        <v>330</v>
      </c>
      <c r="C94" s="80" t="s">
        <v>331</v>
      </c>
      <c r="D94" s="58">
        <f>SUM(ASOC.ESPAÑOLA:IAC!D94)</f>
        <v>-3293584502.5797181</v>
      </c>
      <c r="E94" s="92" t="s">
        <v>332</v>
      </c>
      <c r="F94" s="82" t="s">
        <v>333</v>
      </c>
      <c r="G94" s="58">
        <f>SUM(ASOC.ESPAÑOLA:IAC!G94)</f>
        <v>276682744.92000002</v>
      </c>
      <c r="H94" s="10"/>
      <c r="XFD94" s="10"/>
    </row>
    <row r="95" spans="2:8 16384:16384">
      <c r="B95" s="2" t="s">
        <v>334</v>
      </c>
      <c r="C95" s="73" t="s">
        <v>335</v>
      </c>
      <c r="D95" s="58">
        <f>SUM(ASOC.ESPAÑOLA:IAC!D95)</f>
        <v>666136396.0416286</v>
      </c>
      <c r="E95" s="92" t="s">
        <v>336</v>
      </c>
      <c r="F95" s="82" t="s">
        <v>337</v>
      </c>
      <c r="G95" s="58">
        <f>SUM(ASOC.ESPAÑOLA:IAC!G95)</f>
        <v>1189718063.5900002</v>
      </c>
      <c r="H95" s="10"/>
      <c r="XFD95" s="10"/>
    </row>
    <row r="96" spans="2:8 16384:16384" ht="16.5" thickBot="1">
      <c r="B96" s="2" t="s">
        <v>338</v>
      </c>
      <c r="C96" s="80" t="s">
        <v>339</v>
      </c>
      <c r="D96" s="58">
        <f>SUM(ASOC.ESPAÑOLA:IAC!D96)</f>
        <v>-493306166.81614292</v>
      </c>
      <c r="E96" s="92" t="s">
        <v>340</v>
      </c>
      <c r="F96" s="86" t="s">
        <v>341</v>
      </c>
      <c r="G96" s="84">
        <f>SUM(G88:G95)</f>
        <v>1530450776.5100002</v>
      </c>
      <c r="H96" s="10"/>
      <c r="XFD96" s="10"/>
    </row>
    <row r="97" spans="2:8 16384:16384">
      <c r="B97" s="2" t="s">
        <v>342</v>
      </c>
      <c r="C97" s="73" t="s">
        <v>343</v>
      </c>
      <c r="D97" s="58">
        <f>SUM(ASOC.ESPAÑOLA:IAC!D97)</f>
        <v>5290890873.1002254</v>
      </c>
      <c r="E97" s="92"/>
      <c r="F97" s="71" t="s">
        <v>344</v>
      </c>
      <c r="G97" s="72"/>
      <c r="H97" s="10"/>
      <c r="XFD97" s="10"/>
    </row>
    <row r="98" spans="2:8 16384:16384">
      <c r="B98" s="2" t="s">
        <v>345</v>
      </c>
      <c r="C98" s="80" t="s">
        <v>346</v>
      </c>
      <c r="D98" s="58">
        <f>SUM(ASOC.ESPAÑOLA:IAC!D98)</f>
        <v>-4337325145.7424202</v>
      </c>
      <c r="E98" s="92" t="s">
        <v>347</v>
      </c>
      <c r="F98" s="82" t="s">
        <v>348</v>
      </c>
      <c r="G98" s="58">
        <f>SUM(ASOC.ESPAÑOLA:IAC!G98)</f>
        <v>129282755</v>
      </c>
      <c r="H98" s="10"/>
      <c r="XFD98" s="10"/>
    </row>
    <row r="99" spans="2:8 16384:16384">
      <c r="B99" s="2" t="s">
        <v>349</v>
      </c>
      <c r="C99" s="73" t="s">
        <v>350</v>
      </c>
      <c r="D99" s="58">
        <f>SUM(ASOC.ESPAÑOLA:IAC!D99)</f>
        <v>302322382</v>
      </c>
      <c r="E99" s="92" t="s">
        <v>351</v>
      </c>
      <c r="F99" s="82" t="s">
        <v>352</v>
      </c>
      <c r="G99" s="58">
        <f>SUM(ASOC.ESPAÑOLA:IAC!G99)</f>
        <v>73322721</v>
      </c>
      <c r="H99" s="10"/>
      <c r="XFD99" s="10"/>
    </row>
    <row r="100" spans="2:8 16384:16384">
      <c r="B100" s="2" t="s">
        <v>353</v>
      </c>
      <c r="C100" s="80" t="s">
        <v>354</v>
      </c>
      <c r="D100" s="58">
        <f>SUM(ASOC.ESPAÑOLA:IAC!D100)</f>
        <v>-258175830</v>
      </c>
      <c r="E100" s="92" t="s">
        <v>355</v>
      </c>
      <c r="F100" s="82" t="s">
        <v>356</v>
      </c>
      <c r="G100" s="58">
        <f>SUM(ASOC.ESPAÑOLA:IAC!G100)</f>
        <v>40108217.060000002</v>
      </c>
      <c r="H100" s="10"/>
      <c r="XFD100" s="10"/>
    </row>
    <row r="101" spans="2:8 16384:16384">
      <c r="B101" s="2" t="s">
        <v>357</v>
      </c>
      <c r="C101" s="73" t="s">
        <v>358</v>
      </c>
      <c r="D101" s="58">
        <f>SUM(ASOC.ESPAÑOLA:IAC!D101)</f>
        <v>20046991</v>
      </c>
      <c r="E101" s="92" t="s">
        <v>359</v>
      </c>
      <c r="F101" s="82" t="s">
        <v>360</v>
      </c>
      <c r="G101" s="58">
        <f>SUM(ASOC.ESPAÑOLA:IAC!G101)</f>
        <v>0</v>
      </c>
      <c r="H101" s="10"/>
      <c r="XFD101" s="10"/>
    </row>
    <row r="102" spans="2:8 16384:16384" ht="16.5" thickBot="1">
      <c r="B102" s="2" t="s">
        <v>361</v>
      </c>
      <c r="C102" s="77" t="s">
        <v>362</v>
      </c>
      <c r="D102" s="95">
        <f>SUM(D88:D101)</f>
        <v>40399572335.393845</v>
      </c>
      <c r="E102" s="92" t="s">
        <v>363</v>
      </c>
      <c r="F102" s="82" t="s">
        <v>364</v>
      </c>
      <c r="G102" s="58">
        <f>SUM(ASOC.ESPAÑOLA:IAC!G102)</f>
        <v>185767781</v>
      </c>
      <c r="H102" s="10"/>
      <c r="XFD102" s="10"/>
    </row>
    <row r="103" spans="2:8 16384:16384">
      <c r="B103" s="2"/>
      <c r="C103" s="69" t="s">
        <v>365</v>
      </c>
      <c r="D103" s="70"/>
      <c r="E103" s="92" t="s">
        <v>366</v>
      </c>
      <c r="F103" s="82" t="s">
        <v>367</v>
      </c>
      <c r="G103" s="58">
        <f>SUM(ASOC.ESPAÑOLA:IAC!G103)</f>
        <v>19521567</v>
      </c>
      <c r="H103" s="10"/>
      <c r="XFD103" s="10"/>
    </row>
    <row r="104" spans="2:8 16384:16384" ht="16.5" thickBot="1">
      <c r="B104" s="2" t="s">
        <v>368</v>
      </c>
      <c r="C104" s="73" t="s">
        <v>369</v>
      </c>
      <c r="D104" s="58">
        <f>SUM(ASOC.ESPAÑOLA:IAC!D104)</f>
        <v>404055280.18690848</v>
      </c>
      <c r="E104" s="92" t="s">
        <v>370</v>
      </c>
      <c r="F104" s="86" t="s">
        <v>224</v>
      </c>
      <c r="G104" s="84">
        <f>SUM(G98:G103)</f>
        <v>448003041.06</v>
      </c>
      <c r="H104" s="10"/>
      <c r="XFD104" s="10"/>
    </row>
    <row r="105" spans="2:8 16384:16384" ht="16.5" thickBot="1">
      <c r="B105" s="2" t="s">
        <v>371</v>
      </c>
      <c r="C105" s="80" t="s">
        <v>372</v>
      </c>
      <c r="D105" s="58">
        <f>SUM(ASOC.ESPAÑOLA:IAC!D105)</f>
        <v>-136250711.18690848</v>
      </c>
      <c r="E105" s="92" t="s">
        <v>373</v>
      </c>
      <c r="F105" s="88" t="s">
        <v>374</v>
      </c>
      <c r="G105" s="89">
        <f>G79+G86+G96+G104</f>
        <v>8836846081.8475151</v>
      </c>
      <c r="H105" s="10"/>
      <c r="XFD105" s="10"/>
    </row>
    <row r="106" spans="2:8 16384:16384" ht="16.5" thickBot="1">
      <c r="B106" s="2" t="s">
        <v>375</v>
      </c>
      <c r="C106" s="73" t="s">
        <v>376</v>
      </c>
      <c r="D106" s="58">
        <f>SUM(ASOC.ESPAÑOLA:IAC!D106)</f>
        <v>2009952105.0250528</v>
      </c>
      <c r="E106" s="92"/>
      <c r="F106" s="91"/>
      <c r="G106" s="91"/>
      <c r="H106" s="10"/>
      <c r="XFD106" s="10"/>
    </row>
    <row r="107" spans="2:8 16384:16384" ht="16.5" thickBot="1">
      <c r="B107" s="2" t="s">
        <v>377</v>
      </c>
      <c r="C107" s="80" t="s">
        <v>378</v>
      </c>
      <c r="D107" s="58">
        <f>SUM(ASOC.ESPAÑOLA:IAC!D107)</f>
        <v>-1185601570.6755195</v>
      </c>
      <c r="E107" s="92" t="s">
        <v>379</v>
      </c>
      <c r="F107" s="96" t="s">
        <v>380</v>
      </c>
      <c r="G107" s="97">
        <f>+G64+G105</f>
        <v>36516435699.521179</v>
      </c>
      <c r="H107" s="10"/>
      <c r="XFD107" s="10"/>
    </row>
    <row r="108" spans="2:8 16384:16384" ht="16.5" thickBot="1">
      <c r="B108" s="2" t="s">
        <v>381</v>
      </c>
      <c r="C108" s="86" t="s">
        <v>382</v>
      </c>
      <c r="D108" s="87">
        <f>SUM(D104:D107)</f>
        <v>1092155103.3495336</v>
      </c>
      <c r="E108" s="92"/>
      <c r="F108" s="91"/>
      <c r="G108" s="91"/>
      <c r="H108" s="10"/>
      <c r="XFD108" s="10"/>
    </row>
    <row r="109" spans="2:8 16384:16384" ht="16.5" thickBot="1">
      <c r="B109" s="2" t="s">
        <v>383</v>
      </c>
      <c r="C109" s="88" t="s">
        <v>384</v>
      </c>
      <c r="D109" s="89">
        <f>+D72+D77+D86+D102+D108</f>
        <v>46267283489.718033</v>
      </c>
      <c r="E109" s="92"/>
      <c r="F109" s="88" t="s">
        <v>385</v>
      </c>
      <c r="G109" s="98">
        <f>+D6</f>
        <v>2021</v>
      </c>
      <c r="H109" s="10"/>
      <c r="XFD109" s="10"/>
    </row>
    <row r="110" spans="2:8 16384:16384" ht="16.5" thickBot="1">
      <c r="B110" s="2"/>
      <c r="C110" s="90"/>
      <c r="D110" s="91"/>
      <c r="E110" s="92"/>
      <c r="F110" s="99" t="s">
        <v>386</v>
      </c>
      <c r="G110" s="120"/>
      <c r="H110" s="10"/>
      <c r="XFD110" s="10"/>
    </row>
    <row r="111" spans="2:8 16384:16384" ht="16.5" thickBot="1">
      <c r="B111" s="2" t="s">
        <v>387</v>
      </c>
      <c r="C111" s="96" t="s">
        <v>388</v>
      </c>
      <c r="D111" s="97">
        <f>D64+D109</f>
        <v>63838899289.962532</v>
      </c>
      <c r="E111" s="92" t="s">
        <v>389</v>
      </c>
      <c r="F111" s="82" t="s">
        <v>390</v>
      </c>
      <c r="G111" s="58">
        <f>SUM(ASOC.ESPAÑOLA:IAC!G111)</f>
        <v>1354515537</v>
      </c>
      <c r="H111" s="10"/>
      <c r="XFD111" s="10"/>
    </row>
    <row r="112" spans="2:8 16384:16384">
      <c r="B112" s="2"/>
      <c r="C112" s="91"/>
      <c r="D112" s="91"/>
      <c r="E112" s="92" t="s">
        <v>391</v>
      </c>
      <c r="F112" s="82" t="s">
        <v>392</v>
      </c>
      <c r="G112" s="58">
        <f>SUM(ASOC.ESPAÑOLA:IAC!G112)</f>
        <v>96850431</v>
      </c>
      <c r="H112" s="10"/>
      <c r="XFD112" s="10"/>
    </row>
    <row r="113" spans="2:8 16384:16384" ht="16.5" thickBot="1">
      <c r="C113" s="102"/>
      <c r="D113" s="103"/>
      <c r="E113" s="92" t="s">
        <v>393</v>
      </c>
      <c r="F113" s="104" t="s">
        <v>394</v>
      </c>
      <c r="G113" s="105">
        <f>SUM(G111:G112)</f>
        <v>1451365968</v>
      </c>
      <c r="H113" s="10"/>
      <c r="XFD113" s="10"/>
    </row>
    <row r="114" spans="2:8 16384:16384">
      <c r="B114" s="2"/>
      <c r="C114" s="90"/>
      <c r="D114" s="106"/>
      <c r="E114" s="92"/>
      <c r="F114" s="99" t="s">
        <v>395</v>
      </c>
      <c r="G114" s="107"/>
      <c r="H114" s="10"/>
      <c r="XFD114" s="10"/>
    </row>
    <row r="115" spans="2:8 16384:16384">
      <c r="B115" s="2" t="s">
        <v>396</v>
      </c>
      <c r="C115" s="108" t="s">
        <v>397</v>
      </c>
      <c r="D115" s="121">
        <f>SUM(ASOC.ESPAÑOLA:IAC!D115)</f>
        <v>3210219853.9099998</v>
      </c>
      <c r="E115" s="110" t="s">
        <v>398</v>
      </c>
      <c r="F115" s="82" t="s">
        <v>399</v>
      </c>
      <c r="G115" s="58">
        <f>SUM(ASOC.ESPAÑOLA:IAC!G115)</f>
        <v>1664413205</v>
      </c>
      <c r="H115" s="10"/>
      <c r="XFD115" s="10"/>
    </row>
    <row r="116" spans="2:8 16384:16384">
      <c r="B116" s="2"/>
      <c r="C116" s="90"/>
      <c r="D116" s="106"/>
      <c r="E116" s="110" t="s">
        <v>400</v>
      </c>
      <c r="F116" s="82" t="s">
        <v>401</v>
      </c>
      <c r="G116" s="58">
        <f>SUM(ASOC.ESPAÑOLA:IAC!G116)</f>
        <v>80430039</v>
      </c>
      <c r="H116" s="10"/>
      <c r="XFD116" s="10"/>
    </row>
    <row r="117" spans="2:8 16384:16384">
      <c r="B117" s="2" t="s">
        <v>402</v>
      </c>
      <c r="C117" s="108" t="s">
        <v>403</v>
      </c>
      <c r="D117" s="121">
        <f>SUM(ASOC.ESPAÑOLA:IAC!D117)</f>
        <v>3210219853.9099998</v>
      </c>
      <c r="E117" s="110" t="s">
        <v>404</v>
      </c>
      <c r="F117" s="82" t="s">
        <v>405</v>
      </c>
      <c r="G117" s="58">
        <f>SUM(ASOC.ESPAÑOLA:IAC!G117)</f>
        <v>808482963</v>
      </c>
      <c r="H117" s="10"/>
      <c r="XFD117" s="10"/>
    </row>
    <row r="118" spans="2:8 16384:16384">
      <c r="B118" s="2"/>
      <c r="C118" s="90"/>
      <c r="D118" s="91"/>
      <c r="E118" s="68" t="s">
        <v>406</v>
      </c>
      <c r="F118" s="82" t="s">
        <v>407</v>
      </c>
      <c r="G118" s="58">
        <f>SUM(ASOC.ESPAÑOLA:IAC!G118)</f>
        <v>0</v>
      </c>
      <c r="H118" s="10"/>
      <c r="XFD118" s="10"/>
    </row>
    <row r="119" spans="2:8 16384:16384" ht="16.5" thickBot="1">
      <c r="B119" s="2"/>
      <c r="C119" s="102"/>
      <c r="D119" s="103"/>
      <c r="E119" s="68" t="s">
        <v>408</v>
      </c>
      <c r="F119" s="82" t="s">
        <v>409</v>
      </c>
      <c r="G119" s="58">
        <f>SUM(ASOC.ESPAÑOLA:IAC!G119)</f>
        <v>15298958358.911444</v>
      </c>
      <c r="H119" s="10"/>
      <c r="XFD119" s="10"/>
    </row>
    <row r="120" spans="2:8 16384:16384" ht="16.5" thickBot="1">
      <c r="C120" s="290" t="str">
        <f>IF(D114-D116=0,"Cuentas de Orden Coiniciden","Cuentas de Orden No Coinciden")</f>
        <v>Cuentas de Orden Coiniciden</v>
      </c>
      <c r="D120" s="291"/>
      <c r="E120" s="110" t="s">
        <v>410</v>
      </c>
      <c r="F120" s="104" t="s">
        <v>411</v>
      </c>
      <c r="G120" s="105">
        <f>SUM(G115:G119)</f>
        <v>17852284565.911446</v>
      </c>
      <c r="H120" s="10"/>
      <c r="XFD120" s="10"/>
    </row>
    <row r="121" spans="2:8 16384:16384" ht="16.5" thickBot="1">
      <c r="C121" s="292"/>
      <c r="D121" s="293"/>
      <c r="E121" s="110"/>
      <c r="F121" s="99" t="s">
        <v>412</v>
      </c>
      <c r="G121" s="120"/>
      <c r="H121" s="10"/>
      <c r="XFD121" s="10"/>
    </row>
    <row r="122" spans="2:8 16384:16384" ht="12.75" customHeight="1">
      <c r="C122" s="112"/>
      <c r="D122" s="113"/>
      <c r="E122" s="110" t="s">
        <v>413</v>
      </c>
      <c r="F122" s="82" t="s">
        <v>414</v>
      </c>
      <c r="G122" s="58">
        <f>SUM(ASOC.ESPAÑOLA:IAC!G122)</f>
        <v>93111134</v>
      </c>
      <c r="H122" s="10"/>
      <c r="XFD122" s="10"/>
    </row>
    <row r="123" spans="2:8 16384:16384" ht="12.75" customHeight="1">
      <c r="C123" s="90"/>
      <c r="D123" s="114"/>
      <c r="E123" s="110" t="s">
        <v>415</v>
      </c>
      <c r="F123" s="82" t="s">
        <v>416</v>
      </c>
      <c r="G123" s="58">
        <f>SUM(ASOC.ESPAÑOLA:IAC!G123)</f>
        <v>401202715.15600002</v>
      </c>
      <c r="H123" s="10"/>
      <c r="XFD123" s="10"/>
    </row>
    <row r="124" spans="2:8 16384:16384" ht="12.75" customHeight="1">
      <c r="C124" s="114"/>
      <c r="D124" s="115"/>
      <c r="E124" s="110" t="s">
        <v>417</v>
      </c>
      <c r="F124" s="82" t="s">
        <v>418</v>
      </c>
      <c r="G124" s="58">
        <f>SUM(ASOC.ESPAÑOLA:IAC!G124)</f>
        <v>1530361566</v>
      </c>
      <c r="H124" s="10"/>
      <c r="XFD124" s="10"/>
    </row>
    <row r="125" spans="2:8 16384:16384" ht="12.75" customHeight="1">
      <c r="C125" s="90"/>
      <c r="D125" s="114"/>
      <c r="E125" s="110" t="s">
        <v>419</v>
      </c>
      <c r="F125" s="82" t="s">
        <v>420</v>
      </c>
      <c r="G125" s="58">
        <f>SUM(ASOC.ESPAÑOLA:IAC!G125)</f>
        <v>0</v>
      </c>
      <c r="H125" s="10"/>
      <c r="XFD125" s="10"/>
    </row>
    <row r="126" spans="2:8 16384:16384" ht="12.75" customHeight="1">
      <c r="C126" s="102"/>
      <c r="D126" s="103"/>
      <c r="E126" s="110" t="s">
        <v>421</v>
      </c>
      <c r="F126" s="82" t="s">
        <v>422</v>
      </c>
      <c r="G126" s="58">
        <f>SUM(ASOC.ESPAÑOLA:IAC!G126)</f>
        <v>1886977756</v>
      </c>
      <c r="H126" s="10"/>
      <c r="XFD126" s="10"/>
    </row>
    <row r="127" spans="2:8 16384:16384" ht="15" customHeight="1" thickBot="1">
      <c r="C127" s="102"/>
      <c r="D127" s="103"/>
      <c r="E127" s="110" t="s">
        <v>423</v>
      </c>
      <c r="F127" s="116" t="s">
        <v>424</v>
      </c>
      <c r="G127" s="105">
        <f>SUM(G122:G126)</f>
        <v>3911653171.1560001</v>
      </c>
      <c r="H127" s="10"/>
      <c r="XFD127" s="10"/>
    </row>
    <row r="128" spans="2:8 16384:16384" ht="16.5" customHeight="1">
      <c r="C128" s="102"/>
      <c r="D128" s="103"/>
      <c r="E128" s="110"/>
      <c r="F128" s="117" t="s">
        <v>425</v>
      </c>
      <c r="G128" s="107"/>
      <c r="H128" s="10"/>
      <c r="XFD128" s="10"/>
    </row>
    <row r="129" spans="3:8 16384:16384" ht="12.75" customHeight="1">
      <c r="C129" s="289"/>
      <c r="D129" s="289"/>
      <c r="E129" s="110" t="s">
        <v>426</v>
      </c>
      <c r="F129" s="82" t="s">
        <v>427</v>
      </c>
      <c r="G129" s="58">
        <f>SUM(ASOC.ESPAÑOLA:IAC!G129)</f>
        <v>3564268866.5467262</v>
      </c>
      <c r="H129" s="10"/>
      <c r="XFD129" s="10"/>
    </row>
    <row r="130" spans="3:8 16384:16384" ht="12.75" customHeight="1">
      <c r="C130" s="289"/>
      <c r="D130" s="289"/>
      <c r="E130" s="110" t="s">
        <v>428</v>
      </c>
      <c r="F130" s="82" t="s">
        <v>429</v>
      </c>
      <c r="G130" s="58">
        <f>SUM(ASOC.ESPAÑOLA:IAC!G130)</f>
        <v>542891018.80758023</v>
      </c>
      <c r="H130" s="10"/>
      <c r="XFD130" s="10"/>
    </row>
    <row r="131" spans="3:8 16384:16384" ht="17.25" customHeight="1" thickBot="1">
      <c r="C131" s="102"/>
      <c r="D131" s="103"/>
      <c r="E131" s="110" t="s">
        <v>430</v>
      </c>
      <c r="F131" s="116" t="s">
        <v>431</v>
      </c>
      <c r="G131" s="105">
        <f>SUM(G129:G130)</f>
        <v>4107159885.3543062</v>
      </c>
      <c r="H131" s="10"/>
      <c r="XFD131" s="10"/>
    </row>
    <row r="132" spans="3:8 16384:16384" ht="15" customHeight="1" thickBot="1">
      <c r="C132" s="102"/>
      <c r="D132" s="103"/>
      <c r="E132" s="110" t="s">
        <v>432</v>
      </c>
      <c r="F132" s="88" t="s">
        <v>433</v>
      </c>
      <c r="G132" s="118">
        <f>+G113+G120+G127+G131</f>
        <v>27322463590.421749</v>
      </c>
      <c r="H132" s="10"/>
      <c r="XFD132" s="10"/>
    </row>
    <row r="133" spans="3:8 16384:16384" ht="12.75" customHeight="1" thickBot="1">
      <c r="C133" s="290" t="str">
        <f>IF(AND(D111-G134&gt;-1,D111-G134&lt;1),"E.S.P. 2021 OK","No coincide Activo=Pasivo+Patrimonio")</f>
        <v>E.S.P. 2021 OK</v>
      </c>
      <c r="D133" s="291"/>
      <c r="E133" s="119"/>
      <c r="F133" s="91"/>
      <c r="G133" s="91"/>
      <c r="H133" s="10"/>
      <c r="XFD133" s="10"/>
    </row>
    <row r="134" spans="3:8 16384:16384" ht="16.5" customHeight="1" thickBot="1">
      <c r="C134" s="292"/>
      <c r="D134" s="293"/>
      <c r="E134" s="92"/>
      <c r="F134" s="88" t="s">
        <v>434</v>
      </c>
      <c r="G134" s="118">
        <f>+G107+G132</f>
        <v>63838899289.942932</v>
      </c>
      <c r="H134" s="10"/>
      <c r="XFD134" s="10"/>
    </row>
    <row r="135" spans="3:8 16384:16384" ht="12.75" customHeight="1">
      <c r="E135" s="10"/>
      <c r="F135" s="10"/>
      <c r="G135" s="10"/>
    </row>
    <row r="136" spans="3:8 16384:16384" ht="17.100000000000001" customHeight="1">
      <c r="G136" s="10"/>
    </row>
    <row r="137" spans="3:8 16384:16384" ht="15.75" customHeight="1"/>
    <row r="138" spans="3:8 16384:16384"/>
    <row r="139" spans="3:8 16384:16384"/>
    <row r="140" spans="3:8 16384:16384" hidden="1"/>
    <row r="141" spans="3:8 16384:16384" hidden="1"/>
    <row r="142" spans="3:8 16384:16384" hidden="1"/>
    <row r="143" spans="3:8 16384:16384" hidden="1"/>
    <row r="144" spans="3:8 16384:1638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20:D32 D34:D55 D57:D63 D68:D72 D74:D77 D79:D86 D88:D102 D104:D108 G8:G21 G23:G29 G31:G134">
    <cfRule type="cellIs" dxfId="5" priority="11" stopIfTrue="1" operator="between">
      <formula>-0.1</formula>
      <formula>-50</formula>
    </cfRule>
    <cfRule type="cellIs" dxfId="4" priority="12" stopIfTrue="1" operator="between">
      <formula>0.1</formula>
      <formula>50</formula>
    </cfRule>
  </conditionalFormatting>
  <conditionalFormatting sqref="D115">
    <cfRule type="cellIs" dxfId="3" priority="3" stopIfTrue="1" operator="between">
      <formula>-0.1</formula>
      <formula>-50</formula>
    </cfRule>
    <cfRule type="cellIs" dxfId="2" priority="4" stopIfTrue="1" operator="between">
      <formula>0.1</formula>
      <formula>50</formula>
    </cfRule>
  </conditionalFormatting>
  <conditionalFormatting sqref="D117">
    <cfRule type="cellIs" dxfId="1" priority="1" stopIfTrue="1" operator="between">
      <formula>-0.1</formula>
      <formula>-50</formula>
    </cfRule>
    <cfRule type="cellIs" dxfId="0" priority="2" stopIfTrue="1" operator="between">
      <formula>0.1</formula>
      <formula>50</formula>
    </cfRule>
  </conditionalFormatting>
  <dataValidations count="11">
    <dataValidation type="custom" operator="greaterThanOrEqual" errorTitle="Error en los datos ingresados" error="El valor ingresado debe ser mayor o igual que cero" sqref="D11">
      <formula1>SUM(D8:D10)</formula1>
    </dataValidation>
    <dataValidation type="decimal" operator="greaterThanOrEqual" allowBlank="1" sqref="D32">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errorTitle="Error de datos " error="Debe ingresar un valor positivo o cero" sqref="D63:D65 D111 D55 D109">
      <formula1>0</formula1>
    </dataValidation>
    <dataValidation type="decimal" operator="greaterThanOrEqual" allowBlank="1" showInputMessage="1" sqref="D72">
      <formula1>0</formula1>
    </dataValidation>
    <dataValidation allowBlank="1" sqref="G132"/>
    <dataValidation type="date" allowBlank="1" showErrorMessage="1" errorTitle="Error de datos" error="Debe introducir una fecha válida" sqref="F3">
      <formula1>37622</formula1>
      <formula2>37986</formula2>
    </dataValidation>
    <dataValidation type="decimal" operator="greaterThanOrEqual" allowBlank="1" showErrorMessage="1" error="Debe ser un valor positivo o cero_x000a_" sqref="D18">
      <formula1>0</formula1>
    </dataValidation>
    <dataValidation type="decimal" operator="greaterThanOrEqual" allowBlank="1" showInputMessage="1" showErrorMessage="1" sqref="D77">
      <formula1>0</formula1>
    </dataValidation>
    <dataValidation operator="greaterThanOrEqual" allowBlank="1" errorTitle="Error de datos " error="Debe ingresar un valor positivo o cero" sqref="D108"/>
    <dataValidation type="custom" operator="greaterThan" showInputMessage="1" showErrorMessage="1" errorTitle="eee" sqref="D88:D101 D34:D54 D57:D62 D8:D10 D68:D71 D74:D76 D79:D85 D117 D13:D17 D20:D31 D104:D107 D115 G8:G131">
      <formula1>OR(D8=0, D8&gt;50)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8:D111 G8:G135 D115 D117 G137"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64"/>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28515625" style="9" customWidth="1"/>
    <col min="9" max="9" width="6.285156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[6]Presentacion!C3</f>
        <v>CCOU</v>
      </c>
      <c r="G1" s="56"/>
    </row>
    <row r="2" spans="1:7" s="3" customFormat="1" ht="15" customHeight="1">
      <c r="A2" s="1"/>
      <c r="B2" s="2"/>
      <c r="C2" s="294" t="s">
        <v>2</v>
      </c>
      <c r="D2" s="294"/>
      <c r="E2" s="294"/>
      <c r="F2" s="55" t="str">
        <f>[6]Presentacion!C4</f>
        <v>Montevideo</v>
      </c>
      <c r="G2" s="56"/>
    </row>
    <row r="3" spans="1:7" s="3" customFormat="1" ht="15" customHeight="1">
      <c r="A3" s="1"/>
      <c r="B3" s="2"/>
      <c r="C3" s="294" t="s">
        <v>3</v>
      </c>
      <c r="D3" s="294"/>
      <c r="E3" s="294"/>
      <c r="F3" s="57">
        <f>[6]Presentacion!C7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4679085</v>
      </c>
      <c r="E8" s="74" t="s">
        <v>13</v>
      </c>
      <c r="F8" s="73" t="s">
        <v>14</v>
      </c>
      <c r="G8" s="75">
        <v>79889380.260000005</v>
      </c>
    </row>
    <row r="9" spans="1:7">
      <c r="B9" s="8" t="s">
        <v>15</v>
      </c>
      <c r="C9" s="73" t="s">
        <v>16</v>
      </c>
      <c r="D9" s="58">
        <v>0</v>
      </c>
      <c r="E9" s="74" t="s">
        <v>17</v>
      </c>
      <c r="F9" s="73" t="s">
        <v>18</v>
      </c>
      <c r="G9" s="75">
        <v>14535996.199999999</v>
      </c>
    </row>
    <row r="10" spans="1:7">
      <c r="B10" s="8" t="s">
        <v>19</v>
      </c>
      <c r="C10" s="73" t="s">
        <v>20</v>
      </c>
      <c r="D10" s="76">
        <v>121180368.8206</v>
      </c>
      <c r="E10" s="74" t="s">
        <v>21</v>
      </c>
      <c r="F10" s="73" t="s">
        <v>22</v>
      </c>
      <c r="G10" s="58">
        <v>0</v>
      </c>
    </row>
    <row r="11" spans="1:7" ht="16.5" thickBot="1">
      <c r="B11" s="8" t="s">
        <v>23</v>
      </c>
      <c r="C11" s="77" t="s">
        <v>24</v>
      </c>
      <c r="D11" s="78">
        <f>SUM(D8:D10)</f>
        <v>125859453.8206</v>
      </c>
      <c r="E11" s="74" t="s">
        <v>25</v>
      </c>
      <c r="F11" s="73" t="s">
        <v>26</v>
      </c>
      <c r="G11" s="75">
        <v>2680618.1</v>
      </c>
    </row>
    <row r="12" spans="1:7">
      <c r="C12" s="69" t="s">
        <v>27</v>
      </c>
      <c r="D12" s="70"/>
      <c r="E12" s="74" t="s">
        <v>28</v>
      </c>
      <c r="F12" s="73" t="s">
        <v>29</v>
      </c>
      <c r="G12" s="58">
        <v>4133445</v>
      </c>
    </row>
    <row r="13" spans="1:7">
      <c r="B13" s="8" t="s">
        <v>30</v>
      </c>
      <c r="C13" s="73" t="s">
        <v>31</v>
      </c>
      <c r="D13" s="79">
        <v>659056.16060000006</v>
      </c>
      <c r="E13" s="74" t="s">
        <v>32</v>
      </c>
      <c r="F13" s="73" t="s">
        <v>33</v>
      </c>
      <c r="G13" s="75">
        <v>34409522</v>
      </c>
    </row>
    <row r="14" spans="1:7">
      <c r="B14" s="8" t="s">
        <v>34</v>
      </c>
      <c r="C14" s="80" t="s">
        <v>35</v>
      </c>
      <c r="D14" s="58">
        <v>0</v>
      </c>
      <c r="E14" s="74" t="s">
        <v>36</v>
      </c>
      <c r="F14" s="73" t="s">
        <v>37</v>
      </c>
      <c r="G14" s="58">
        <v>11259837</v>
      </c>
    </row>
    <row r="15" spans="1:7">
      <c r="B15" s="8" t="s">
        <v>38</v>
      </c>
      <c r="C15" s="73" t="s">
        <v>39</v>
      </c>
      <c r="D15" s="58">
        <v>0</v>
      </c>
      <c r="E15" s="74" t="s">
        <v>40</v>
      </c>
      <c r="F15" s="73" t="s">
        <v>41</v>
      </c>
      <c r="G15" s="58">
        <v>8850418</v>
      </c>
    </row>
    <row r="16" spans="1:7">
      <c r="B16" s="8" t="s">
        <v>42</v>
      </c>
      <c r="C16" s="80" t="s">
        <v>43</v>
      </c>
      <c r="D16" s="58">
        <v>0</v>
      </c>
      <c r="E16" s="74" t="s">
        <v>44</v>
      </c>
      <c r="F16" s="73" t="s">
        <v>45</v>
      </c>
      <c r="G16" s="58">
        <f>46756945</f>
        <v>46756945</v>
      </c>
    </row>
    <row r="17" spans="2:7">
      <c r="B17" s="8" t="s">
        <v>46</v>
      </c>
      <c r="C17" s="80" t="s">
        <v>47</v>
      </c>
      <c r="D17" s="58">
        <v>0</v>
      </c>
      <c r="E17" s="74" t="s">
        <v>48</v>
      </c>
      <c r="F17" s="73" t="s">
        <v>49</v>
      </c>
      <c r="G17" s="58">
        <f>133778534</f>
        <v>133778534</v>
      </c>
    </row>
    <row r="18" spans="2:7" ht="16.5" thickBot="1">
      <c r="B18" s="8" t="s">
        <v>50</v>
      </c>
      <c r="C18" s="77" t="s">
        <v>51</v>
      </c>
      <c r="D18" s="78">
        <f>SUM(D13:D17)</f>
        <v>659056.16060000006</v>
      </c>
      <c r="E18" s="74" t="s">
        <v>52</v>
      </c>
      <c r="F18" s="73" t="s">
        <v>53</v>
      </c>
      <c r="G18" s="58">
        <v>0</v>
      </c>
    </row>
    <row r="19" spans="2:7">
      <c r="C19" s="69" t="s">
        <v>54</v>
      </c>
      <c r="D19" s="70"/>
      <c r="E19" s="68" t="s">
        <v>55</v>
      </c>
      <c r="F19" s="73" t="s">
        <v>56</v>
      </c>
      <c r="G19" s="58">
        <f>23824445+0.6</f>
        <v>23824445.600000001</v>
      </c>
    </row>
    <row r="20" spans="2:7">
      <c r="B20" s="8" t="s">
        <v>57</v>
      </c>
      <c r="C20" s="73" t="s">
        <v>58</v>
      </c>
      <c r="D20" s="58">
        <v>46572027</v>
      </c>
      <c r="E20" s="74" t="s">
        <v>59</v>
      </c>
      <c r="F20" s="73" t="s">
        <v>60</v>
      </c>
      <c r="G20" s="58">
        <v>0</v>
      </c>
    </row>
    <row r="21" spans="2:7" ht="16.5" thickBot="1">
      <c r="B21" s="8" t="s">
        <v>61</v>
      </c>
      <c r="C21" s="73" t="s">
        <v>62</v>
      </c>
      <c r="D21" s="75">
        <v>1297960</v>
      </c>
      <c r="E21" s="74" t="s">
        <v>63</v>
      </c>
      <c r="F21" s="77" t="s">
        <v>64</v>
      </c>
      <c r="G21" s="81">
        <f>SUM(G8:G20)</f>
        <v>360119141.16000003</v>
      </c>
    </row>
    <row r="22" spans="2:7">
      <c r="B22" s="8" t="s">
        <v>65</v>
      </c>
      <c r="C22" s="73" t="s">
        <v>66</v>
      </c>
      <c r="D22" s="58">
        <v>0</v>
      </c>
      <c r="E22" s="74"/>
      <c r="F22" s="71" t="s">
        <v>67</v>
      </c>
      <c r="G22" s="72"/>
    </row>
    <row r="23" spans="2:7">
      <c r="B23" s="8" t="s">
        <v>68</v>
      </c>
      <c r="C23" s="73" t="s">
        <v>69</v>
      </c>
      <c r="D23" s="58">
        <v>0</v>
      </c>
      <c r="E23" s="74" t="s">
        <v>70</v>
      </c>
      <c r="F23" s="82" t="s">
        <v>71</v>
      </c>
      <c r="G23" s="75">
        <v>173021567</v>
      </c>
    </row>
    <row r="24" spans="2:7">
      <c r="B24" s="8" t="s">
        <v>72</v>
      </c>
      <c r="C24" s="73" t="s">
        <v>73</v>
      </c>
      <c r="D24" s="58">
        <v>0</v>
      </c>
      <c r="E24" s="74" t="s">
        <v>74</v>
      </c>
      <c r="F24" s="83" t="s">
        <v>60</v>
      </c>
      <c r="G24" s="58">
        <v>-9880734</v>
      </c>
    </row>
    <row r="25" spans="2:7">
      <c r="B25" s="8" t="s">
        <v>75</v>
      </c>
      <c r="C25" s="73" t="s">
        <v>76</v>
      </c>
      <c r="D25" s="58">
        <v>0</v>
      </c>
      <c r="E25" s="74" t="s">
        <v>77</v>
      </c>
      <c r="F25" s="82" t="s">
        <v>78</v>
      </c>
      <c r="G25" s="58"/>
    </row>
    <row r="26" spans="2:7">
      <c r="B26" s="8" t="s">
        <v>79</v>
      </c>
      <c r="C26" s="73" t="s">
        <v>80</v>
      </c>
      <c r="D26" s="75">
        <v>6080533.9999999991</v>
      </c>
      <c r="E26" s="74" t="s">
        <v>81</v>
      </c>
      <c r="F26" s="83" t="s">
        <v>82</v>
      </c>
      <c r="G26" s="58">
        <v>0</v>
      </c>
    </row>
    <row r="27" spans="2:7">
      <c r="B27" s="8" t="s">
        <v>83</v>
      </c>
      <c r="C27" s="73" t="s">
        <v>84</v>
      </c>
      <c r="D27" s="75">
        <v>208407966</v>
      </c>
      <c r="E27" s="74" t="s">
        <v>85</v>
      </c>
      <c r="F27" s="82" t="s">
        <v>86</v>
      </c>
      <c r="G27" s="58">
        <v>4650710</v>
      </c>
    </row>
    <row r="28" spans="2:7">
      <c r="B28" s="8" t="s">
        <v>87</v>
      </c>
      <c r="C28" s="73" t="s">
        <v>88</v>
      </c>
      <c r="D28" s="75">
        <v>938874</v>
      </c>
      <c r="E28" s="74" t="s">
        <v>89</v>
      </c>
      <c r="F28" s="82" t="s">
        <v>90</v>
      </c>
      <c r="G28" s="58">
        <v>0</v>
      </c>
    </row>
    <row r="29" spans="2:7" ht="16.5" thickBot="1">
      <c r="B29" s="8" t="s">
        <v>91</v>
      </c>
      <c r="C29" s="73" t="s">
        <v>92</v>
      </c>
      <c r="D29" s="58">
        <v>0</v>
      </c>
      <c r="E29" s="74" t="s">
        <v>93</v>
      </c>
      <c r="F29" s="77" t="s">
        <v>94</v>
      </c>
      <c r="G29" s="78">
        <f>SUM(G23:G28)</f>
        <v>167791543</v>
      </c>
    </row>
    <row r="30" spans="2:7">
      <c r="B30" s="8" t="s">
        <v>95</v>
      </c>
      <c r="C30" s="73" t="s">
        <v>96</v>
      </c>
      <c r="D30" s="58">
        <v>1700000</v>
      </c>
      <c r="E30" s="74"/>
      <c r="F30" s="71" t="s">
        <v>97</v>
      </c>
      <c r="G30" s="72"/>
    </row>
    <row r="31" spans="2:7">
      <c r="B31" s="8" t="s">
        <v>98</v>
      </c>
      <c r="C31" s="80" t="s">
        <v>99</v>
      </c>
      <c r="D31" s="58">
        <v>-5440330</v>
      </c>
      <c r="E31" s="74" t="s">
        <v>100</v>
      </c>
      <c r="F31" s="82" t="s">
        <v>101</v>
      </c>
      <c r="G31" s="75">
        <v>52406203</v>
      </c>
    </row>
    <row r="32" spans="2:7" ht="16.5" thickBot="1">
      <c r="B32" s="8" t="s">
        <v>102</v>
      </c>
      <c r="C32" s="77" t="s">
        <v>103</v>
      </c>
      <c r="D32" s="84">
        <f>SUM(D20:D31)</f>
        <v>259557031</v>
      </c>
      <c r="E32" s="74" t="s">
        <v>104</v>
      </c>
      <c r="F32" s="82" t="s">
        <v>105</v>
      </c>
      <c r="G32" s="58">
        <v>476605669</v>
      </c>
    </row>
    <row r="33" spans="2:7">
      <c r="C33" s="69" t="s">
        <v>106</v>
      </c>
      <c r="D33" s="70"/>
      <c r="E33" s="74" t="s">
        <v>107</v>
      </c>
      <c r="F33" s="82" t="s">
        <v>108</v>
      </c>
      <c r="G33" s="75">
        <v>0</v>
      </c>
    </row>
    <row r="34" spans="2:7">
      <c r="B34" s="8" t="s">
        <v>109</v>
      </c>
      <c r="C34" s="73" t="s">
        <v>110</v>
      </c>
      <c r="D34" s="58">
        <v>5128249</v>
      </c>
      <c r="E34" s="74" t="s">
        <v>111</v>
      </c>
      <c r="F34" s="82" t="s">
        <v>112</v>
      </c>
      <c r="G34" s="58">
        <v>0</v>
      </c>
    </row>
    <row r="35" spans="2:7">
      <c r="B35" s="8" t="s">
        <v>113</v>
      </c>
      <c r="C35" s="73" t="s">
        <v>114</v>
      </c>
      <c r="D35" s="58">
        <v>2233772</v>
      </c>
      <c r="E35" s="68" t="s">
        <v>115</v>
      </c>
      <c r="F35" s="82" t="s">
        <v>116</v>
      </c>
      <c r="G35" s="58">
        <v>38931939</v>
      </c>
    </row>
    <row r="36" spans="2:7">
      <c r="B36" s="8" t="s">
        <v>117</v>
      </c>
      <c r="C36" s="73" t="s">
        <v>118</v>
      </c>
      <c r="D36" s="58">
        <v>0</v>
      </c>
      <c r="E36" s="74" t="s">
        <v>119</v>
      </c>
      <c r="F36" s="82" t="s">
        <v>120</v>
      </c>
      <c r="G36" s="58">
        <v>0</v>
      </c>
    </row>
    <row r="37" spans="2:7">
      <c r="B37" s="8" t="s">
        <v>121</v>
      </c>
      <c r="C37" s="73" t="s">
        <v>122</v>
      </c>
      <c r="D37" s="58">
        <v>469974</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1911599</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23099534</v>
      </c>
    </row>
    <row r="42" spans="2:7">
      <c r="B42" s="8" t="s">
        <v>141</v>
      </c>
      <c r="C42" s="73" t="s">
        <v>142</v>
      </c>
      <c r="D42" s="58">
        <v>0</v>
      </c>
      <c r="E42" s="85" t="s">
        <v>143</v>
      </c>
      <c r="F42" s="82" t="s">
        <v>144</v>
      </c>
      <c r="G42" s="58">
        <v>0</v>
      </c>
    </row>
    <row r="43" spans="2:7">
      <c r="B43" s="8" t="s">
        <v>145</v>
      </c>
      <c r="C43" s="73" t="s">
        <v>146</v>
      </c>
      <c r="D43" s="58">
        <v>823774</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15085156</v>
      </c>
    </row>
    <row r="46" spans="2:7">
      <c r="B46" s="8" t="s">
        <v>157</v>
      </c>
      <c r="C46" s="73" t="s">
        <v>158</v>
      </c>
      <c r="D46" s="75">
        <v>0</v>
      </c>
      <c r="E46" s="74" t="s">
        <v>159</v>
      </c>
      <c r="F46" s="82" t="s">
        <v>160</v>
      </c>
      <c r="G46" s="58">
        <v>2537365</v>
      </c>
    </row>
    <row r="47" spans="2:7">
      <c r="B47" s="8" t="s">
        <v>161</v>
      </c>
      <c r="C47" s="73" t="s">
        <v>162</v>
      </c>
      <c r="D47" s="75">
        <v>0</v>
      </c>
      <c r="E47" s="74" t="s">
        <v>163</v>
      </c>
      <c r="F47" s="82" t="s">
        <v>164</v>
      </c>
      <c r="G47" s="58">
        <v>15945842</v>
      </c>
    </row>
    <row r="48" spans="2:7">
      <c r="B48" s="8" t="s">
        <v>165</v>
      </c>
      <c r="C48" s="73" t="s">
        <v>166</v>
      </c>
      <c r="D48" s="58">
        <v>30397994</v>
      </c>
      <c r="E48" s="74" t="s">
        <v>167</v>
      </c>
      <c r="F48" s="82" t="s">
        <v>168</v>
      </c>
      <c r="G48" s="58">
        <v>847285</v>
      </c>
    </row>
    <row r="49" spans="2:7">
      <c r="B49" s="8" t="s">
        <v>169</v>
      </c>
      <c r="C49" s="73" t="s">
        <v>170</v>
      </c>
      <c r="D49" s="58">
        <v>0</v>
      </c>
      <c r="E49" s="74" t="s">
        <v>171</v>
      </c>
      <c r="F49" s="82" t="s">
        <v>172</v>
      </c>
      <c r="G49" s="58">
        <v>0</v>
      </c>
    </row>
    <row r="50" spans="2:7">
      <c r="B50" s="8" t="s">
        <v>173</v>
      </c>
      <c r="C50" s="73" t="s">
        <v>106</v>
      </c>
      <c r="D50" s="58">
        <f>1395448</f>
        <v>1395448</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f>19149300+12661888</f>
        <v>31811188</v>
      </c>
    </row>
    <row r="55" spans="2:7" ht="16.5" thickBot="1">
      <c r="B55" s="8" t="s">
        <v>191</v>
      </c>
      <c r="C55" s="77" t="s">
        <v>192</v>
      </c>
      <c r="D55" s="84">
        <f>SUM(D34:D54)</f>
        <v>42360810</v>
      </c>
      <c r="E55" s="74" t="s">
        <v>193</v>
      </c>
      <c r="F55" s="82" t="s">
        <v>194</v>
      </c>
      <c r="G55" s="58">
        <v>-15592874</v>
      </c>
    </row>
    <row r="56" spans="2:7" ht="16.5" thickBot="1">
      <c r="C56" s="69" t="s">
        <v>195</v>
      </c>
      <c r="D56" s="70"/>
      <c r="E56" s="74" t="s">
        <v>196</v>
      </c>
      <c r="F56" s="77" t="s">
        <v>197</v>
      </c>
      <c r="G56" s="84">
        <f>SUM(G31:G55)</f>
        <v>641677307</v>
      </c>
    </row>
    <row r="57" spans="2:7">
      <c r="B57" s="8" t="s">
        <v>198</v>
      </c>
      <c r="C57" s="73" t="s">
        <v>199</v>
      </c>
      <c r="D57" s="58">
        <v>50238315</v>
      </c>
      <c r="E57" s="74"/>
      <c r="F57" s="71" t="s">
        <v>200</v>
      </c>
      <c r="G57" s="72"/>
    </row>
    <row r="58" spans="2:7">
      <c r="B58" s="8" t="s">
        <v>201</v>
      </c>
      <c r="C58" s="73" t="s">
        <v>202</v>
      </c>
      <c r="D58" s="58">
        <v>10386117</v>
      </c>
      <c r="E58" s="74" t="s">
        <v>203</v>
      </c>
      <c r="F58" s="73" t="s">
        <v>204</v>
      </c>
      <c r="G58" s="58">
        <v>0</v>
      </c>
    </row>
    <row r="59" spans="2:7">
      <c r="B59" s="8" t="s">
        <v>205</v>
      </c>
      <c r="C59" s="73" t="s">
        <v>206</v>
      </c>
      <c r="D59" s="58">
        <v>23879458</v>
      </c>
      <c r="E59" s="74" t="s">
        <v>207</v>
      </c>
      <c r="F59" s="73" t="s">
        <v>208</v>
      </c>
      <c r="G59" s="58">
        <v>7729200</v>
      </c>
    </row>
    <row r="60" spans="2:7">
      <c r="B60" s="8" t="s">
        <v>209</v>
      </c>
      <c r="C60" s="73" t="s">
        <v>210</v>
      </c>
      <c r="D60" s="58">
        <v>1718596</v>
      </c>
      <c r="E60" s="74" t="s">
        <v>211</v>
      </c>
      <c r="F60" s="73" t="s">
        <v>212</v>
      </c>
      <c r="G60" s="58">
        <v>150000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86222486</v>
      </c>
      <c r="E63" s="74" t="s">
        <v>223</v>
      </c>
      <c r="F63" s="86" t="s">
        <v>224</v>
      </c>
      <c r="G63" s="84">
        <f>SUM(G58:G62)</f>
        <v>7879200</v>
      </c>
    </row>
    <row r="64" spans="2:7" ht="16.5" thickBot="1">
      <c r="B64" s="8" t="s">
        <v>225</v>
      </c>
      <c r="C64" s="88" t="s">
        <v>226</v>
      </c>
      <c r="D64" s="89">
        <f>D11+D18+D32+D55+D63</f>
        <v>514658836.98119998</v>
      </c>
      <c r="E64" s="74" t="s">
        <v>227</v>
      </c>
      <c r="F64" s="88" t="s">
        <v>228</v>
      </c>
      <c r="G64" s="89">
        <f>+G21+G29+G56+G63</f>
        <v>1177467191.1600001</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728905</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728905</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46461.079999999994</v>
      </c>
      <c r="E79" s="92" t="s">
        <v>277</v>
      </c>
      <c r="F79" s="77" t="s">
        <v>278</v>
      </c>
      <c r="G79" s="84">
        <f>SUM(G68:G78)</f>
        <v>0</v>
      </c>
    </row>
    <row r="80" spans="2:7">
      <c r="B80" s="2" t="s">
        <v>279</v>
      </c>
      <c r="C80" s="73" t="s">
        <v>280</v>
      </c>
      <c r="D80" s="75">
        <v>42000</v>
      </c>
      <c r="E80" s="92"/>
      <c r="F80" s="71" t="s">
        <v>281</v>
      </c>
      <c r="G80" s="72"/>
    </row>
    <row r="81" spans="2:7">
      <c r="B81" s="2" t="s">
        <v>282</v>
      </c>
      <c r="C81" s="73" t="s">
        <v>283</v>
      </c>
      <c r="D81" s="58">
        <v>0</v>
      </c>
      <c r="E81" s="92" t="s">
        <v>284</v>
      </c>
      <c r="F81" s="82" t="s">
        <v>285</v>
      </c>
      <c r="G81" s="75">
        <v>119420543</v>
      </c>
    </row>
    <row r="82" spans="2:7">
      <c r="B82" s="2" t="s">
        <v>286</v>
      </c>
      <c r="C82" s="80" t="s">
        <v>43</v>
      </c>
      <c r="D82" s="58">
        <v>0</v>
      </c>
      <c r="E82" s="92" t="s">
        <v>287</v>
      </c>
      <c r="F82" s="82" t="s">
        <v>274</v>
      </c>
      <c r="G82" s="58">
        <v>-7405397</v>
      </c>
    </row>
    <row r="83" spans="2:7">
      <c r="B83" s="2" t="s">
        <v>288</v>
      </c>
      <c r="C83" s="73" t="s">
        <v>289</v>
      </c>
      <c r="D83" s="75">
        <v>0</v>
      </c>
      <c r="E83" s="92" t="s">
        <v>290</v>
      </c>
      <c r="F83" s="82" t="s">
        <v>291</v>
      </c>
      <c r="G83" s="58">
        <v>0</v>
      </c>
    </row>
    <row r="84" spans="2:7">
      <c r="B84" s="2" t="s">
        <v>292</v>
      </c>
      <c r="C84" s="73" t="s">
        <v>293</v>
      </c>
      <c r="D84" s="58">
        <v>6315294</v>
      </c>
      <c r="E84" s="92" t="s">
        <v>294</v>
      </c>
      <c r="F84" s="82" t="s">
        <v>295</v>
      </c>
      <c r="G84" s="58">
        <v>0</v>
      </c>
    </row>
    <row r="85" spans="2:7">
      <c r="B85" s="2" t="s">
        <v>296</v>
      </c>
      <c r="C85" s="80" t="s">
        <v>297</v>
      </c>
      <c r="D85" s="58"/>
      <c r="E85" s="92" t="s">
        <v>298</v>
      </c>
      <c r="F85" s="82" t="s">
        <v>299</v>
      </c>
      <c r="G85" s="93">
        <v>0</v>
      </c>
    </row>
    <row r="86" spans="2:7" ht="16.5" thickBot="1">
      <c r="B86" s="2" t="s">
        <v>300</v>
      </c>
      <c r="C86" s="77" t="s">
        <v>301</v>
      </c>
      <c r="D86" s="84">
        <f>SUM(D79:D85)</f>
        <v>6403755.0800000001</v>
      </c>
      <c r="E86" s="92" t="s">
        <v>302</v>
      </c>
      <c r="F86" s="77" t="s">
        <v>303</v>
      </c>
      <c r="G86" s="84">
        <f>SUM(G81:G85)</f>
        <v>112015146</v>
      </c>
    </row>
    <row r="87" spans="2:7">
      <c r="B87" s="2"/>
      <c r="C87" s="69" t="s">
        <v>304</v>
      </c>
      <c r="D87" s="70"/>
      <c r="E87" s="92"/>
      <c r="F87" s="71" t="s">
        <v>305</v>
      </c>
      <c r="G87" s="72"/>
    </row>
    <row r="88" spans="2:7">
      <c r="B88" s="2" t="s">
        <v>306</v>
      </c>
      <c r="C88" s="73" t="s">
        <v>307</v>
      </c>
      <c r="D88" s="94">
        <v>353748714</v>
      </c>
      <c r="E88" s="92" t="s">
        <v>308</v>
      </c>
      <c r="F88" s="82" t="s">
        <v>309</v>
      </c>
      <c r="G88" s="93">
        <v>0</v>
      </c>
    </row>
    <row r="89" spans="2:7">
      <c r="B89" s="2" t="s">
        <v>310</v>
      </c>
      <c r="C89" s="73" t="s">
        <v>311</v>
      </c>
      <c r="D89" s="94">
        <v>1627270527</v>
      </c>
      <c r="E89" s="92" t="s">
        <v>312</v>
      </c>
      <c r="F89" s="82" t="s">
        <v>313</v>
      </c>
      <c r="G89" s="58">
        <v>0</v>
      </c>
    </row>
    <row r="90" spans="2:7">
      <c r="B90" s="2" t="s">
        <v>314</v>
      </c>
      <c r="C90" s="80" t="s">
        <v>315</v>
      </c>
      <c r="D90" s="94">
        <v>-172419793</v>
      </c>
      <c r="E90" s="92" t="s">
        <v>316</v>
      </c>
      <c r="F90" s="82" t="s">
        <v>317</v>
      </c>
      <c r="G90" s="58">
        <v>0</v>
      </c>
    </row>
    <row r="91" spans="2:7">
      <c r="B91" s="2" t="s">
        <v>318</v>
      </c>
      <c r="C91" s="73" t="s">
        <v>319</v>
      </c>
      <c r="D91" s="94">
        <v>352266094</v>
      </c>
      <c r="E91" s="92" t="s">
        <v>320</v>
      </c>
      <c r="F91" s="82" t="s">
        <v>321</v>
      </c>
      <c r="G91" s="93">
        <v>0</v>
      </c>
    </row>
    <row r="92" spans="2:7">
      <c r="B92" s="2" t="s">
        <v>322</v>
      </c>
      <c r="C92" s="80" t="s">
        <v>323</v>
      </c>
      <c r="D92" s="94">
        <v>-127698395</v>
      </c>
      <c r="E92" s="92" t="s">
        <v>324</v>
      </c>
      <c r="F92" s="82" t="s">
        <v>325</v>
      </c>
      <c r="G92" s="75">
        <v>0</v>
      </c>
    </row>
    <row r="93" spans="2:7">
      <c r="B93" s="2" t="s">
        <v>326</v>
      </c>
      <c r="C93" s="73" t="s">
        <v>327</v>
      </c>
      <c r="D93" s="94">
        <v>92692429</v>
      </c>
      <c r="E93" s="92" t="s">
        <v>328</v>
      </c>
      <c r="F93" s="82" t="s">
        <v>329</v>
      </c>
      <c r="G93" s="75">
        <v>0</v>
      </c>
    </row>
    <row r="94" spans="2:7">
      <c r="B94" s="2" t="s">
        <v>330</v>
      </c>
      <c r="C94" s="80" t="s">
        <v>331</v>
      </c>
      <c r="D94" s="94">
        <v>-53694537</v>
      </c>
      <c r="E94" s="92" t="s">
        <v>332</v>
      </c>
      <c r="F94" s="82" t="s">
        <v>333</v>
      </c>
      <c r="G94" s="93">
        <v>0</v>
      </c>
    </row>
    <row r="95" spans="2:7">
      <c r="B95" s="2" t="s">
        <v>334</v>
      </c>
      <c r="C95" s="73" t="s">
        <v>335</v>
      </c>
      <c r="D95" s="94">
        <v>0</v>
      </c>
      <c r="E95" s="92" t="s">
        <v>336</v>
      </c>
      <c r="F95" s="82" t="s">
        <v>337</v>
      </c>
      <c r="G95" s="93">
        <f>30076311-12661888</f>
        <v>17414423</v>
      </c>
    </row>
    <row r="96" spans="2:7" ht="16.5" thickBot="1">
      <c r="B96" s="2" t="s">
        <v>338</v>
      </c>
      <c r="C96" s="80" t="s">
        <v>339</v>
      </c>
      <c r="D96" s="94">
        <v>0</v>
      </c>
      <c r="E96" s="92" t="s">
        <v>340</v>
      </c>
      <c r="F96" s="86" t="s">
        <v>341</v>
      </c>
      <c r="G96" s="84">
        <f>SUM(G88:G95)</f>
        <v>17414423</v>
      </c>
    </row>
    <row r="97" spans="2:7">
      <c r="B97" s="2" t="s">
        <v>342</v>
      </c>
      <c r="C97" s="73" t="s">
        <v>343</v>
      </c>
      <c r="D97" s="94">
        <v>162428546</v>
      </c>
      <c r="E97" s="92"/>
      <c r="F97" s="71" t="s">
        <v>344</v>
      </c>
      <c r="G97" s="72"/>
    </row>
    <row r="98" spans="2:7">
      <c r="B98" s="2" t="s">
        <v>345</v>
      </c>
      <c r="C98" s="80" t="s">
        <v>346</v>
      </c>
      <c r="D98" s="94">
        <v>-112461514</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2122132071</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44907842</v>
      </c>
      <c r="E104" s="92" t="s">
        <v>370</v>
      </c>
      <c r="F104" s="86" t="s">
        <v>224</v>
      </c>
      <c r="G104" s="84">
        <f>SUM(G98:G103)</f>
        <v>0</v>
      </c>
    </row>
    <row r="105" spans="2:7" ht="16.5" thickBot="1">
      <c r="B105" s="2" t="s">
        <v>371</v>
      </c>
      <c r="C105" s="80" t="s">
        <v>372</v>
      </c>
      <c r="D105" s="75">
        <v>0</v>
      </c>
      <c r="E105" s="92" t="s">
        <v>373</v>
      </c>
      <c r="F105" s="88" t="s">
        <v>374</v>
      </c>
      <c r="G105" s="89">
        <f>G79+G86+G96+G104</f>
        <v>129429569</v>
      </c>
    </row>
    <row r="106" spans="2:7" ht="16.5" thickBot="1">
      <c r="B106" s="2" t="s">
        <v>375</v>
      </c>
      <c r="C106" s="73" t="s">
        <v>376</v>
      </c>
      <c r="D106" s="75">
        <v>84439087</v>
      </c>
      <c r="E106" s="92"/>
      <c r="F106" s="91"/>
      <c r="G106" s="91"/>
    </row>
    <row r="107" spans="2:7" ht="16.5" thickBot="1">
      <c r="B107" s="2" t="s">
        <v>377</v>
      </c>
      <c r="C107" s="80" t="s">
        <v>378</v>
      </c>
      <c r="D107" s="75">
        <v>-43032216</v>
      </c>
      <c r="E107" s="92" t="s">
        <v>379</v>
      </c>
      <c r="F107" s="96" t="s">
        <v>380</v>
      </c>
      <c r="G107" s="97">
        <f>+G64+G105</f>
        <v>1306896760.1600001</v>
      </c>
    </row>
    <row r="108" spans="2:7" ht="16.5" thickBot="1">
      <c r="B108" s="2" t="s">
        <v>381</v>
      </c>
      <c r="C108" s="86" t="s">
        <v>382</v>
      </c>
      <c r="D108" s="87">
        <f>SUM(D104:D107)</f>
        <v>86314713</v>
      </c>
      <c r="E108" s="92"/>
      <c r="F108" s="91"/>
      <c r="G108" s="91"/>
    </row>
    <row r="109" spans="2:7" ht="16.5" thickBot="1">
      <c r="B109" s="2" t="s">
        <v>383</v>
      </c>
      <c r="C109" s="88" t="s">
        <v>384</v>
      </c>
      <c r="D109" s="89">
        <f>+D72+D77+D86+D102+D108</f>
        <v>2215579444.0799999</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2730238281.0612001</v>
      </c>
      <c r="E111" s="92" t="s">
        <v>389</v>
      </c>
      <c r="F111" s="82" t="s">
        <v>390</v>
      </c>
      <c r="G111" s="101">
        <v>270</v>
      </c>
    </row>
    <row r="112" spans="2:7">
      <c r="B112" s="2"/>
      <c r="C112" s="91"/>
      <c r="D112" s="91"/>
      <c r="E112" s="92" t="s">
        <v>391</v>
      </c>
      <c r="F112" s="82" t="s">
        <v>392</v>
      </c>
      <c r="G112" s="101">
        <v>4325502</v>
      </c>
    </row>
    <row r="113" spans="2:7" ht="16.5" thickBot="1">
      <c r="C113" s="102"/>
      <c r="D113" s="103"/>
      <c r="E113" s="92" t="s">
        <v>393</v>
      </c>
      <c r="F113" s="104" t="s">
        <v>394</v>
      </c>
      <c r="G113" s="105">
        <f>SUM(G111:G112)</f>
        <v>4325772</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838169553</v>
      </c>
    </row>
    <row r="120" spans="2:7" ht="16.5" thickBot="1">
      <c r="C120" s="290" t="str">
        <f>IF(D114-D116=0,"Cuentas de Orden Coiniciden","Cuentas de Orden No Coinciden")</f>
        <v>Cuentas de Orden Coiniciden</v>
      </c>
      <c r="D120" s="291"/>
      <c r="E120" s="110" t="s">
        <v>410</v>
      </c>
      <c r="F120" s="104" t="s">
        <v>411</v>
      </c>
      <c r="G120" s="105">
        <f>+IF([6]E.C.P!E70-SUM(G115:G119)=0,[6]E.C.P!E70,"Error")</f>
        <v>838169553</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9423320</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+[6]E.C.P!F70</f>
        <v>9423320</v>
      </c>
    </row>
    <row r="128" spans="2:7" ht="16.5" customHeight="1">
      <c r="C128" s="102"/>
      <c r="D128" s="103"/>
      <c r="E128" s="110"/>
      <c r="F128" s="117" t="s">
        <v>425</v>
      </c>
      <c r="G128" s="107"/>
    </row>
    <row r="129" spans="3:7" ht="12.75" customHeight="1">
      <c r="C129" s="289"/>
      <c r="D129" s="289"/>
      <c r="E129" s="110" t="s">
        <v>426</v>
      </c>
      <c r="F129" s="82" t="s">
        <v>427</v>
      </c>
      <c r="G129" s="58">
        <v>495131984</v>
      </c>
    </row>
    <row r="130" spans="3:7" ht="12.75" customHeight="1">
      <c r="C130" s="289"/>
      <c r="D130" s="289"/>
      <c r="E130" s="110" t="s">
        <v>428</v>
      </c>
      <c r="F130" s="82" t="s">
        <v>429</v>
      </c>
      <c r="G130" s="94">
        <v>76290892</v>
      </c>
    </row>
    <row r="131" spans="3:7" ht="17.25" customHeight="1" thickBot="1">
      <c r="C131" s="102"/>
      <c r="D131" s="103"/>
      <c r="E131" s="110" t="s">
        <v>430</v>
      </c>
      <c r="F131" s="116" t="s">
        <v>431</v>
      </c>
      <c r="G131" s="105">
        <f>SUM(G129:G130)</f>
        <v>571422876</v>
      </c>
    </row>
    <row r="132" spans="3:7" ht="15" customHeight="1" thickBot="1">
      <c r="C132" s="102"/>
      <c r="D132" s="103"/>
      <c r="E132" s="110" t="s">
        <v>432</v>
      </c>
      <c r="F132" s="88" t="s">
        <v>433</v>
      </c>
      <c r="G132" s="118">
        <f>+G113+G120+G127+G131</f>
        <v>1423341521</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2730238281.1599998</v>
      </c>
    </row>
    <row r="135" spans="3:7" ht="12.75" customHeight="1">
      <c r="E135" s="10"/>
      <c r="F135" s="10"/>
      <c r="G135" s="10"/>
    </row>
    <row r="136" spans="3:7" ht="17.100000000000001" customHeight="1"/>
    <row r="137" spans="3:7" ht="15.75" customHeight="1"/>
    <row r="138" spans="3:7"/>
    <row r="139" spans="3:7"/>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195" priority="3" stopIfTrue="1" operator="between">
      <formula>-0.1</formula>
      <formula>-50</formula>
    </cfRule>
    <cfRule type="cellIs" dxfId="194" priority="4" stopIfTrue="1" operator="between">
      <formula>0.1</formula>
      <formula>50</formula>
    </cfRule>
  </conditionalFormatting>
  <conditionalFormatting sqref="G24:G28">
    <cfRule type="cellIs" dxfId="193" priority="1" stopIfTrue="1" operator="between">
      <formula>-0.1</formula>
      <formula>-50</formula>
    </cfRule>
    <cfRule type="cellIs" dxfId="192"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G16:G19 D50 G54 G95"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5703125" style="9" customWidth="1"/>
    <col min="9" max="9" width="7.4257812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[7]Presentacion!C3</f>
        <v>CUDAM</v>
      </c>
      <c r="G1" s="56"/>
    </row>
    <row r="2" spans="1:7" s="3" customFormat="1" ht="15" customHeight="1">
      <c r="A2" s="1"/>
      <c r="B2" s="2"/>
      <c r="C2" s="294" t="s">
        <v>2</v>
      </c>
      <c r="D2" s="294"/>
      <c r="E2" s="294"/>
      <c r="F2" s="55" t="str">
        <f>[7]Presentacion!C4</f>
        <v>Montevideo</v>
      </c>
      <c r="G2" s="56"/>
    </row>
    <row r="3" spans="1:7" s="3" customFormat="1" ht="15" customHeight="1">
      <c r="A3" s="1"/>
      <c r="B3" s="2"/>
      <c r="C3" s="294" t="s">
        <v>3</v>
      </c>
      <c r="D3" s="294"/>
      <c r="E3" s="294"/>
      <c r="F3" s="57">
        <f>[7]Presentacion!C7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222709</v>
      </c>
      <c r="E8" s="74" t="s">
        <v>13</v>
      </c>
      <c r="F8" s="73" t="s">
        <v>14</v>
      </c>
      <c r="G8" s="75">
        <v>28025705</v>
      </c>
    </row>
    <row r="9" spans="1:7">
      <c r="B9" s="8" t="s">
        <v>15</v>
      </c>
      <c r="C9" s="73" t="s">
        <v>16</v>
      </c>
      <c r="D9" s="58">
        <v>457670</v>
      </c>
      <c r="E9" s="74" t="s">
        <v>17</v>
      </c>
      <c r="F9" s="73" t="s">
        <v>18</v>
      </c>
      <c r="G9" s="75">
        <v>13541135</v>
      </c>
    </row>
    <row r="10" spans="1:7">
      <c r="B10" s="8" t="s">
        <v>19</v>
      </c>
      <c r="C10" s="73" t="s">
        <v>20</v>
      </c>
      <c r="D10" s="76">
        <v>61371634.759999998</v>
      </c>
      <c r="E10" s="74" t="s">
        <v>21</v>
      </c>
      <c r="F10" s="73" t="s">
        <v>22</v>
      </c>
      <c r="G10" s="58">
        <v>0</v>
      </c>
    </row>
    <row r="11" spans="1:7" ht="16.5" thickBot="1">
      <c r="B11" s="8" t="s">
        <v>23</v>
      </c>
      <c r="C11" s="77" t="s">
        <v>24</v>
      </c>
      <c r="D11" s="78">
        <f>SUM(D8:D10)</f>
        <v>62052013.759999998</v>
      </c>
      <c r="E11" s="74" t="s">
        <v>25</v>
      </c>
      <c r="F11" s="73" t="s">
        <v>26</v>
      </c>
      <c r="G11" s="75">
        <v>952264</v>
      </c>
    </row>
    <row r="12" spans="1:7">
      <c r="C12" s="69" t="s">
        <v>27</v>
      </c>
      <c r="D12" s="70"/>
      <c r="E12" s="74" t="s">
        <v>28</v>
      </c>
      <c r="F12" s="73" t="s">
        <v>29</v>
      </c>
      <c r="G12" s="58">
        <v>702123</v>
      </c>
    </row>
    <row r="13" spans="1:7">
      <c r="B13" s="8" t="s">
        <v>30</v>
      </c>
      <c r="C13" s="73" t="s">
        <v>31</v>
      </c>
      <c r="D13" s="79">
        <v>45310988.5</v>
      </c>
      <c r="E13" s="74" t="s">
        <v>32</v>
      </c>
      <c r="F13" s="73" t="s">
        <v>33</v>
      </c>
      <c r="G13" s="75">
        <v>7348731</v>
      </c>
    </row>
    <row r="14" spans="1:7">
      <c r="B14" s="8" t="s">
        <v>34</v>
      </c>
      <c r="C14" s="80" t="s">
        <v>35</v>
      </c>
      <c r="D14" s="58"/>
      <c r="E14" s="74" t="s">
        <v>36</v>
      </c>
      <c r="F14" s="73" t="s">
        <v>37</v>
      </c>
      <c r="G14" s="58">
        <v>4002144</v>
      </c>
    </row>
    <row r="15" spans="1:7">
      <c r="B15" s="8" t="s">
        <v>38</v>
      </c>
      <c r="C15" s="73" t="s">
        <v>39</v>
      </c>
      <c r="D15" s="58">
        <v>33150000</v>
      </c>
      <c r="E15" s="74" t="s">
        <v>40</v>
      </c>
      <c r="F15" s="73" t="s">
        <v>41</v>
      </c>
      <c r="G15" s="58">
        <v>703233</v>
      </c>
    </row>
    <row r="16" spans="1:7">
      <c r="B16" s="8" t="s">
        <v>42</v>
      </c>
      <c r="C16" s="80" t="s">
        <v>43</v>
      </c>
      <c r="D16" s="58">
        <v>-989580</v>
      </c>
      <c r="E16" s="74" t="s">
        <v>44</v>
      </c>
      <c r="F16" s="73" t="s">
        <v>45</v>
      </c>
      <c r="G16" s="58">
        <v>38500240</v>
      </c>
    </row>
    <row r="17" spans="2:7">
      <c r="B17" s="8" t="s">
        <v>46</v>
      </c>
      <c r="C17" s="80" t="s">
        <v>47</v>
      </c>
      <c r="D17" s="58">
        <v>0</v>
      </c>
      <c r="E17" s="74" t="s">
        <v>48</v>
      </c>
      <c r="F17" s="73" t="s">
        <v>49</v>
      </c>
      <c r="G17" s="58">
        <v>53813590</v>
      </c>
    </row>
    <row r="18" spans="2:7" ht="16.5" thickBot="1">
      <c r="B18" s="8" t="s">
        <v>50</v>
      </c>
      <c r="C18" s="77" t="s">
        <v>51</v>
      </c>
      <c r="D18" s="78">
        <f>SUM(D13:D17)</f>
        <v>77471408.5</v>
      </c>
      <c r="E18" s="74" t="s">
        <v>52</v>
      </c>
      <c r="F18" s="73" t="s">
        <v>53</v>
      </c>
      <c r="G18" s="58">
        <v>0</v>
      </c>
    </row>
    <row r="19" spans="2:7">
      <c r="C19" s="69" t="s">
        <v>54</v>
      </c>
      <c r="D19" s="70"/>
      <c r="E19" s="68" t="s">
        <v>55</v>
      </c>
      <c r="F19" s="73" t="s">
        <v>56</v>
      </c>
      <c r="G19" s="58">
        <v>0</v>
      </c>
    </row>
    <row r="20" spans="2:7">
      <c r="B20" s="8" t="s">
        <v>57</v>
      </c>
      <c r="C20" s="73" t="s">
        <v>58</v>
      </c>
      <c r="D20" s="58">
        <v>423664</v>
      </c>
      <c r="E20" s="74" t="s">
        <v>59</v>
      </c>
      <c r="F20" s="73" t="s">
        <v>60</v>
      </c>
      <c r="G20" s="58">
        <v>0</v>
      </c>
    </row>
    <row r="21" spans="2:7" ht="16.5" thickBot="1">
      <c r="B21" s="8" t="s">
        <v>61</v>
      </c>
      <c r="C21" s="73" t="s">
        <v>62</v>
      </c>
      <c r="D21" s="75">
        <v>19207</v>
      </c>
      <c r="E21" s="74" t="s">
        <v>63</v>
      </c>
      <c r="F21" s="77" t="s">
        <v>64</v>
      </c>
      <c r="G21" s="81">
        <f>SUM(G8:G20)</f>
        <v>147589165</v>
      </c>
    </row>
    <row r="22" spans="2:7">
      <c r="B22" s="8" t="s">
        <v>65</v>
      </c>
      <c r="C22" s="73" t="s">
        <v>66</v>
      </c>
      <c r="D22" s="58">
        <v>90685050</v>
      </c>
      <c r="E22" s="74"/>
      <c r="F22" s="71" t="s">
        <v>67</v>
      </c>
      <c r="G22" s="72"/>
    </row>
    <row r="23" spans="2:7">
      <c r="B23" s="8" t="s">
        <v>68</v>
      </c>
      <c r="C23" s="73" t="s">
        <v>69</v>
      </c>
      <c r="D23" s="58">
        <v>0</v>
      </c>
      <c r="E23" s="74" t="s">
        <v>70</v>
      </c>
      <c r="F23" s="82" t="s">
        <v>71</v>
      </c>
      <c r="G23" s="75">
        <v>15771356.800000001</v>
      </c>
    </row>
    <row r="24" spans="2:7">
      <c r="B24" s="8" t="s">
        <v>72</v>
      </c>
      <c r="C24" s="73" t="s">
        <v>73</v>
      </c>
      <c r="D24" s="58">
        <v>0</v>
      </c>
      <c r="E24" s="74" t="s">
        <v>74</v>
      </c>
      <c r="F24" s="83" t="s">
        <v>60</v>
      </c>
      <c r="G24" s="58">
        <v>-155195</v>
      </c>
    </row>
    <row r="25" spans="2:7">
      <c r="B25" s="8" t="s">
        <v>75</v>
      </c>
      <c r="C25" s="73" t="s">
        <v>76</v>
      </c>
      <c r="D25" s="58">
        <v>0</v>
      </c>
      <c r="E25" s="74" t="s">
        <v>77</v>
      </c>
      <c r="F25" s="82" t="s">
        <v>78</v>
      </c>
      <c r="G25" s="58">
        <v>1573812</v>
      </c>
    </row>
    <row r="26" spans="2:7">
      <c r="B26" s="8" t="s">
        <v>79</v>
      </c>
      <c r="C26" s="73" t="s">
        <v>80</v>
      </c>
      <c r="D26" s="75">
        <v>0</v>
      </c>
      <c r="E26" s="74" t="s">
        <v>81</v>
      </c>
      <c r="F26" s="83" t="s">
        <v>82</v>
      </c>
      <c r="G26" s="58">
        <v>-115312</v>
      </c>
    </row>
    <row r="27" spans="2:7">
      <c r="B27" s="8" t="s">
        <v>83</v>
      </c>
      <c r="C27" s="73" t="s">
        <v>84</v>
      </c>
      <c r="D27" s="75">
        <v>20698320</v>
      </c>
      <c r="E27" s="74" t="s">
        <v>85</v>
      </c>
      <c r="F27" s="82" t="s">
        <v>86</v>
      </c>
      <c r="G27" s="58">
        <v>0</v>
      </c>
    </row>
    <row r="28" spans="2:7">
      <c r="B28" s="8" t="s">
        <v>87</v>
      </c>
      <c r="C28" s="73" t="s">
        <v>88</v>
      </c>
      <c r="D28" s="75">
        <v>0</v>
      </c>
      <c r="E28" s="74" t="s">
        <v>89</v>
      </c>
      <c r="F28" s="82" t="s">
        <v>90</v>
      </c>
      <c r="G28" s="58">
        <v>0</v>
      </c>
    </row>
    <row r="29" spans="2:7" ht="16.5" thickBot="1">
      <c r="B29" s="8" t="s">
        <v>91</v>
      </c>
      <c r="C29" s="73" t="s">
        <v>92</v>
      </c>
      <c r="D29" s="58">
        <v>0</v>
      </c>
      <c r="E29" s="74" t="s">
        <v>93</v>
      </c>
      <c r="F29" s="77" t="s">
        <v>94</v>
      </c>
      <c r="G29" s="78">
        <f>SUM(G23:G28)</f>
        <v>17074661.800000001</v>
      </c>
    </row>
    <row r="30" spans="2:7">
      <c r="B30" s="8" t="s">
        <v>95</v>
      </c>
      <c r="C30" s="73" t="s">
        <v>96</v>
      </c>
      <c r="D30" s="58">
        <v>4608</v>
      </c>
      <c r="E30" s="74"/>
      <c r="F30" s="71" t="s">
        <v>97</v>
      </c>
      <c r="G30" s="72"/>
    </row>
    <row r="31" spans="2:7">
      <c r="B31" s="8" t="s">
        <v>98</v>
      </c>
      <c r="C31" s="80" t="s">
        <v>99</v>
      </c>
      <c r="D31" s="58">
        <v>-78466</v>
      </c>
      <c r="E31" s="74" t="s">
        <v>100</v>
      </c>
      <c r="F31" s="82" t="s">
        <v>101</v>
      </c>
      <c r="G31" s="75">
        <v>39723281</v>
      </c>
    </row>
    <row r="32" spans="2:7" ht="16.5" thickBot="1">
      <c r="B32" s="8" t="s">
        <v>102</v>
      </c>
      <c r="C32" s="77" t="s">
        <v>103</v>
      </c>
      <c r="D32" s="84">
        <f>SUM(D20:D31)</f>
        <v>111752383</v>
      </c>
      <c r="E32" s="74" t="s">
        <v>104</v>
      </c>
      <c r="F32" s="82" t="s">
        <v>105</v>
      </c>
      <c r="G32" s="58">
        <v>139693366</v>
      </c>
    </row>
    <row r="33" spans="2:7">
      <c r="C33" s="69" t="s">
        <v>106</v>
      </c>
      <c r="D33" s="70"/>
      <c r="E33" s="74" t="s">
        <v>107</v>
      </c>
      <c r="F33" s="82" t="s">
        <v>108</v>
      </c>
      <c r="G33" s="75">
        <v>0</v>
      </c>
    </row>
    <row r="34" spans="2:7">
      <c r="B34" s="8" t="s">
        <v>109</v>
      </c>
      <c r="C34" s="73" t="s">
        <v>110</v>
      </c>
      <c r="D34" s="58">
        <v>0</v>
      </c>
      <c r="E34" s="74" t="s">
        <v>111</v>
      </c>
      <c r="F34" s="82" t="s">
        <v>112</v>
      </c>
      <c r="G34" s="58">
        <v>7159748</v>
      </c>
    </row>
    <row r="35" spans="2:7">
      <c r="B35" s="8" t="s">
        <v>113</v>
      </c>
      <c r="C35" s="73" t="s">
        <v>114</v>
      </c>
      <c r="D35" s="58">
        <v>0</v>
      </c>
      <c r="E35" s="68" t="s">
        <v>115</v>
      </c>
      <c r="F35" s="82" t="s">
        <v>116</v>
      </c>
      <c r="G35" s="58">
        <v>16317015</v>
      </c>
    </row>
    <row r="36" spans="2:7">
      <c r="B36" s="8" t="s">
        <v>117</v>
      </c>
      <c r="C36" s="73" t="s">
        <v>118</v>
      </c>
      <c r="D36" s="58">
        <v>0</v>
      </c>
      <c r="E36" s="74" t="s">
        <v>119</v>
      </c>
      <c r="F36" s="82" t="s">
        <v>120</v>
      </c>
      <c r="G36" s="58">
        <v>0</v>
      </c>
    </row>
    <row r="37" spans="2:7">
      <c r="B37" s="8" t="s">
        <v>121</v>
      </c>
      <c r="C37" s="73" t="s">
        <v>122</v>
      </c>
      <c r="D37" s="58">
        <v>4467610</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0</v>
      </c>
    </row>
    <row r="42" spans="2:7">
      <c r="B42" s="8" t="s">
        <v>141</v>
      </c>
      <c r="C42" s="73" t="s">
        <v>142</v>
      </c>
      <c r="D42" s="58">
        <v>6627198</v>
      </c>
      <c r="E42" s="85" t="s">
        <v>143</v>
      </c>
      <c r="F42" s="82" t="s">
        <v>144</v>
      </c>
      <c r="G42" s="58">
        <v>9571936</v>
      </c>
    </row>
    <row r="43" spans="2:7">
      <c r="B43" s="8" t="s">
        <v>145</v>
      </c>
      <c r="C43" s="73" t="s">
        <v>146</v>
      </c>
      <c r="D43" s="58">
        <v>2237376</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0</v>
      </c>
    </row>
    <row r="46" spans="2:7">
      <c r="B46" s="8" t="s">
        <v>157</v>
      </c>
      <c r="C46" s="73" t="s">
        <v>158</v>
      </c>
      <c r="D46" s="75">
        <v>0</v>
      </c>
      <c r="E46" s="74" t="s">
        <v>159</v>
      </c>
      <c r="F46" s="82" t="s">
        <v>160</v>
      </c>
      <c r="G46" s="58">
        <v>66893</v>
      </c>
    </row>
    <row r="47" spans="2:7">
      <c r="B47" s="8" t="s">
        <v>161</v>
      </c>
      <c r="C47" s="73" t="s">
        <v>162</v>
      </c>
      <c r="D47" s="75">
        <v>523824.24</v>
      </c>
      <c r="E47" s="74" t="s">
        <v>163</v>
      </c>
      <c r="F47" s="82" t="s">
        <v>164</v>
      </c>
      <c r="G47" s="58">
        <v>6011957</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0</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9927006</v>
      </c>
    </row>
    <row r="55" spans="2:7" ht="16.5" thickBot="1">
      <c r="B55" s="8" t="s">
        <v>191</v>
      </c>
      <c r="C55" s="77" t="s">
        <v>192</v>
      </c>
      <c r="D55" s="84">
        <f>SUM(D34:D54)</f>
        <v>13856008.24</v>
      </c>
      <c r="E55" s="74" t="s">
        <v>193</v>
      </c>
      <c r="F55" s="82" t="s">
        <v>194</v>
      </c>
      <c r="G55" s="58">
        <v>-5956203</v>
      </c>
    </row>
    <row r="56" spans="2:7" ht="16.5" thickBot="1">
      <c r="C56" s="69" t="s">
        <v>195</v>
      </c>
      <c r="D56" s="70"/>
      <c r="E56" s="74" t="s">
        <v>196</v>
      </c>
      <c r="F56" s="77" t="s">
        <v>197</v>
      </c>
      <c r="G56" s="84">
        <f>SUM(G31:G55)</f>
        <v>222514999</v>
      </c>
    </row>
    <row r="57" spans="2:7">
      <c r="B57" s="8" t="s">
        <v>198</v>
      </c>
      <c r="C57" s="73" t="s">
        <v>199</v>
      </c>
      <c r="D57" s="58">
        <v>16874054</v>
      </c>
      <c r="E57" s="74"/>
      <c r="F57" s="71" t="s">
        <v>200</v>
      </c>
      <c r="G57" s="72"/>
    </row>
    <row r="58" spans="2:7">
      <c r="B58" s="8" t="s">
        <v>201</v>
      </c>
      <c r="C58" s="73" t="s">
        <v>202</v>
      </c>
      <c r="D58" s="58">
        <v>4961091</v>
      </c>
      <c r="E58" s="74" t="s">
        <v>203</v>
      </c>
      <c r="F58" s="73" t="s">
        <v>204</v>
      </c>
      <c r="G58" s="58">
        <v>0</v>
      </c>
    </row>
    <row r="59" spans="2:7">
      <c r="B59" s="8" t="s">
        <v>205</v>
      </c>
      <c r="C59" s="73" t="s">
        <v>206</v>
      </c>
      <c r="D59" s="58">
        <v>15773012</v>
      </c>
      <c r="E59" s="74" t="s">
        <v>207</v>
      </c>
      <c r="F59" s="73" t="s">
        <v>208</v>
      </c>
      <c r="G59" s="58">
        <v>0</v>
      </c>
    </row>
    <row r="60" spans="2:7">
      <c r="B60" s="8" t="s">
        <v>209</v>
      </c>
      <c r="C60" s="73" t="s">
        <v>210</v>
      </c>
      <c r="D60" s="58">
        <f>3864.6+27195.41</f>
        <v>31060.01</v>
      </c>
      <c r="E60" s="74" t="s">
        <v>211</v>
      </c>
      <c r="F60" s="73" t="s">
        <v>212</v>
      </c>
      <c r="G60" s="58">
        <v>950266</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37639217.009999998</v>
      </c>
      <c r="E63" s="74" t="s">
        <v>223</v>
      </c>
      <c r="F63" s="86" t="s">
        <v>224</v>
      </c>
      <c r="G63" s="84">
        <f>SUM(G58:G62)</f>
        <v>950266</v>
      </c>
    </row>
    <row r="64" spans="2:7" ht="16.5" thickBot="1">
      <c r="B64" s="8" t="s">
        <v>225</v>
      </c>
      <c r="C64" s="88" t="s">
        <v>226</v>
      </c>
      <c r="D64" s="89">
        <f>D11+D18+D32+D55+D63</f>
        <v>302771030.50999999</v>
      </c>
      <c r="E64" s="74" t="s">
        <v>227</v>
      </c>
      <c r="F64" s="88" t="s">
        <v>228</v>
      </c>
      <c r="G64" s="89">
        <f>+G21+G29+G56+G63</f>
        <v>388129091.80000001</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743725</v>
      </c>
    </row>
    <row r="82" spans="2:7">
      <c r="B82" s="2" t="s">
        <v>286</v>
      </c>
      <c r="C82" s="80" t="s">
        <v>43</v>
      </c>
      <c r="D82" s="58">
        <v>0</v>
      </c>
      <c r="E82" s="92" t="s">
        <v>287</v>
      </c>
      <c r="F82" s="82" t="s">
        <v>274</v>
      </c>
      <c r="G82" s="58">
        <v>-20673</v>
      </c>
    </row>
    <row r="83" spans="2:7">
      <c r="B83" s="2" t="s">
        <v>288</v>
      </c>
      <c r="C83" s="73" t="s">
        <v>289</v>
      </c>
      <c r="D83" s="75">
        <v>0</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0</v>
      </c>
      <c r="E86" s="92" t="s">
        <v>302</v>
      </c>
      <c r="F86" s="77" t="s">
        <v>303</v>
      </c>
      <c r="G86" s="84">
        <f>SUM(G81:G85)</f>
        <v>723052</v>
      </c>
    </row>
    <row r="87" spans="2:7">
      <c r="B87" s="2"/>
      <c r="C87" s="69" t="s">
        <v>304</v>
      </c>
      <c r="D87" s="70"/>
      <c r="E87" s="92"/>
      <c r="F87" s="71" t="s">
        <v>305</v>
      </c>
      <c r="G87" s="72"/>
    </row>
    <row r="88" spans="2:7">
      <c r="B88" s="2" t="s">
        <v>306</v>
      </c>
      <c r="C88" s="73" t="s">
        <v>307</v>
      </c>
      <c r="D88" s="94">
        <v>42391164</v>
      </c>
      <c r="E88" s="92" t="s">
        <v>308</v>
      </c>
      <c r="F88" s="82" t="s">
        <v>309</v>
      </c>
      <c r="G88" s="93">
        <v>0</v>
      </c>
    </row>
    <row r="89" spans="2:7">
      <c r="B89" s="2" t="s">
        <v>310</v>
      </c>
      <c r="C89" s="73" t="s">
        <v>311</v>
      </c>
      <c r="D89" s="94">
        <v>604182388</v>
      </c>
      <c r="E89" s="92" t="s">
        <v>312</v>
      </c>
      <c r="F89" s="82" t="s">
        <v>313</v>
      </c>
      <c r="G89" s="58">
        <v>0</v>
      </c>
    </row>
    <row r="90" spans="2:7">
      <c r="B90" s="2" t="s">
        <v>314</v>
      </c>
      <c r="C90" s="80" t="s">
        <v>315</v>
      </c>
      <c r="D90" s="94">
        <v>-222948229</v>
      </c>
      <c r="E90" s="92" t="s">
        <v>316</v>
      </c>
      <c r="F90" s="82" t="s">
        <v>317</v>
      </c>
      <c r="G90" s="58">
        <v>0</v>
      </c>
    </row>
    <row r="91" spans="2:7">
      <c r="B91" s="2" t="s">
        <v>318</v>
      </c>
      <c r="C91" s="73" t="s">
        <v>319</v>
      </c>
      <c r="D91" s="94">
        <v>233452810</v>
      </c>
      <c r="E91" s="92" t="s">
        <v>320</v>
      </c>
      <c r="F91" s="82" t="s">
        <v>321</v>
      </c>
      <c r="G91" s="93">
        <v>0</v>
      </c>
    </row>
    <row r="92" spans="2:7">
      <c r="B92" s="2" t="s">
        <v>322</v>
      </c>
      <c r="C92" s="80" t="s">
        <v>323</v>
      </c>
      <c r="D92" s="94">
        <v>-195895706</v>
      </c>
      <c r="E92" s="92" t="s">
        <v>324</v>
      </c>
      <c r="F92" s="82" t="s">
        <v>325</v>
      </c>
      <c r="G92" s="75">
        <v>0</v>
      </c>
    </row>
    <row r="93" spans="2:7">
      <c r="B93" s="2" t="s">
        <v>326</v>
      </c>
      <c r="C93" s="73" t="s">
        <v>327</v>
      </c>
      <c r="D93" s="94">
        <v>24820262</v>
      </c>
      <c r="E93" s="92" t="s">
        <v>328</v>
      </c>
      <c r="F93" s="82" t="s">
        <v>329</v>
      </c>
      <c r="G93" s="75">
        <v>0</v>
      </c>
    </row>
    <row r="94" spans="2:7">
      <c r="B94" s="2" t="s">
        <v>330</v>
      </c>
      <c r="C94" s="80" t="s">
        <v>331</v>
      </c>
      <c r="D94" s="94">
        <v>-21421752</v>
      </c>
      <c r="E94" s="92" t="s">
        <v>332</v>
      </c>
      <c r="F94" s="82" t="s">
        <v>333</v>
      </c>
      <c r="G94" s="93">
        <v>0</v>
      </c>
    </row>
    <row r="95" spans="2:7">
      <c r="B95" s="2" t="s">
        <v>334</v>
      </c>
      <c r="C95" s="73" t="s">
        <v>335</v>
      </c>
      <c r="D95" s="94">
        <v>15503643</v>
      </c>
      <c r="E95" s="92" t="s">
        <v>336</v>
      </c>
      <c r="F95" s="82" t="s">
        <v>337</v>
      </c>
      <c r="G95" s="93">
        <v>5956203</v>
      </c>
    </row>
    <row r="96" spans="2:7" ht="16.5" thickBot="1">
      <c r="B96" s="2" t="s">
        <v>338</v>
      </c>
      <c r="C96" s="80" t="s">
        <v>339</v>
      </c>
      <c r="D96" s="94">
        <v>-13405959</v>
      </c>
      <c r="E96" s="92" t="s">
        <v>340</v>
      </c>
      <c r="F96" s="86" t="s">
        <v>341</v>
      </c>
      <c r="G96" s="84">
        <f>SUM(G88:G95)</f>
        <v>5956203</v>
      </c>
    </row>
    <row r="97" spans="2:7">
      <c r="B97" s="2" t="s">
        <v>342</v>
      </c>
      <c r="C97" s="73" t="s">
        <v>343</v>
      </c>
      <c r="D97" s="94">
        <v>63366521</v>
      </c>
      <c r="E97" s="92"/>
      <c r="F97" s="71" t="s">
        <v>344</v>
      </c>
      <c r="G97" s="72"/>
    </row>
    <row r="98" spans="2:7">
      <c r="B98" s="2" t="s">
        <v>345</v>
      </c>
      <c r="C98" s="80" t="s">
        <v>346</v>
      </c>
      <c r="D98" s="94">
        <v>-52826219</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477218923</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6679255</v>
      </c>
    </row>
    <row r="106" spans="2:7" ht="16.5" thickBot="1">
      <c r="B106" s="2" t="s">
        <v>375</v>
      </c>
      <c r="C106" s="73" t="s">
        <v>376</v>
      </c>
      <c r="D106" s="75">
        <v>9604029</v>
      </c>
      <c r="E106" s="92"/>
      <c r="F106" s="91"/>
      <c r="G106" s="91"/>
    </row>
    <row r="107" spans="2:7" ht="16.5" thickBot="1">
      <c r="B107" s="2" t="s">
        <v>377</v>
      </c>
      <c r="C107" s="80" t="s">
        <v>378</v>
      </c>
      <c r="D107" s="75">
        <v>-6277530</v>
      </c>
      <c r="E107" s="92" t="s">
        <v>379</v>
      </c>
      <c r="F107" s="96" t="s">
        <v>380</v>
      </c>
      <c r="G107" s="97">
        <f>+G64+G105</f>
        <v>394808346.80000001</v>
      </c>
    </row>
    <row r="108" spans="2:7" ht="16.5" thickBot="1">
      <c r="B108" s="2" t="s">
        <v>381</v>
      </c>
      <c r="C108" s="86" t="s">
        <v>382</v>
      </c>
      <c r="D108" s="87">
        <f>SUM(D104:D107)</f>
        <v>3326499</v>
      </c>
      <c r="E108" s="92"/>
      <c r="F108" s="91"/>
      <c r="G108" s="91"/>
    </row>
    <row r="109" spans="2:7" ht="16.5" thickBot="1">
      <c r="B109" s="2" t="s">
        <v>383</v>
      </c>
      <c r="C109" s="88" t="s">
        <v>384</v>
      </c>
      <c r="D109" s="89">
        <f>+D72+D77+D86+D102+D108</f>
        <v>480545422</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783316452.50999999</v>
      </c>
      <c r="E111" s="92" t="s">
        <v>389</v>
      </c>
      <c r="F111" s="82" t="s">
        <v>390</v>
      </c>
      <c r="G111" s="101">
        <v>50</v>
      </c>
    </row>
    <row r="112" spans="2:7">
      <c r="B112" s="2"/>
      <c r="C112" s="91"/>
      <c r="D112" s="91"/>
      <c r="E112" s="92" t="s">
        <v>391</v>
      </c>
      <c r="F112" s="82" t="s">
        <v>392</v>
      </c>
      <c r="G112" s="101">
        <v>0</v>
      </c>
    </row>
    <row r="113" spans="2:7" ht="16.5" thickBot="1">
      <c r="C113" s="102"/>
      <c r="D113" s="103"/>
      <c r="E113" s="92" t="s">
        <v>393</v>
      </c>
      <c r="F113" s="104" t="s">
        <v>394</v>
      </c>
      <c r="G113" s="105">
        <f>SUM(G111:G112)</f>
        <v>50</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345432369</v>
      </c>
    </row>
    <row r="120" spans="2:7" ht="16.5" thickBot="1">
      <c r="C120" s="290" t="str">
        <f>IF(D114-D116=0,"Cuentas de Orden Coiniciden","Cuentas de Orden No Coinciden")</f>
        <v>Cuentas de Orden Coiniciden</v>
      </c>
      <c r="D120" s="291"/>
      <c r="E120" s="110" t="s">
        <v>410</v>
      </c>
      <c r="F120" s="104" t="s">
        <v>411</v>
      </c>
      <c r="G120" s="105">
        <f>+IF([7]E.C.P!E70-SUM(G115:G119)=0,[7]E.C.P!E70,"Error")</f>
        <v>345432369</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13578236</v>
      </c>
    </row>
    <row r="127" spans="2:7" ht="15" customHeight="1" thickBot="1">
      <c r="C127" s="102"/>
      <c r="D127" s="103"/>
      <c r="E127" s="110" t="s">
        <v>423</v>
      </c>
      <c r="F127" s="116" t="s">
        <v>424</v>
      </c>
      <c r="G127" s="105">
        <f>+[7]E.C.P!F70</f>
        <v>13578236</v>
      </c>
    </row>
    <row r="128" spans="2:7" ht="16.5" customHeight="1">
      <c r="C128" s="102"/>
      <c r="D128" s="103"/>
      <c r="E128" s="110"/>
      <c r="F128" s="117" t="s">
        <v>425</v>
      </c>
      <c r="G128" s="107"/>
    </row>
    <row r="129" spans="3:7" ht="12.75" customHeight="1">
      <c r="C129" s="289"/>
      <c r="D129" s="289"/>
      <c r="E129" s="110" t="s">
        <v>426</v>
      </c>
      <c r="F129" s="82" t="s">
        <v>427</v>
      </c>
      <c r="G129" s="58">
        <v>59844628</v>
      </c>
    </row>
    <row r="130" spans="3:7" ht="12.75" customHeight="1">
      <c r="C130" s="289"/>
      <c r="D130" s="289"/>
      <c r="E130" s="110" t="s">
        <v>428</v>
      </c>
      <c r="F130" s="82" t="s">
        <v>429</v>
      </c>
      <c r="G130" s="94">
        <v>-30347177</v>
      </c>
    </row>
    <row r="131" spans="3:7" ht="17.25" customHeight="1" thickBot="1">
      <c r="C131" s="102"/>
      <c r="D131" s="103"/>
      <c r="E131" s="110" t="s">
        <v>430</v>
      </c>
      <c r="F131" s="116" t="s">
        <v>431</v>
      </c>
      <c r="G131" s="105">
        <f>SUM(G129:G130)</f>
        <v>29497451</v>
      </c>
    </row>
    <row r="132" spans="3:7" ht="15" customHeight="1" thickBot="1">
      <c r="C132" s="102"/>
      <c r="D132" s="103"/>
      <c r="E132" s="110" t="s">
        <v>432</v>
      </c>
      <c r="F132" s="88" t="s">
        <v>433</v>
      </c>
      <c r="G132" s="118">
        <f>+G113+G120+G127+G131</f>
        <v>388508106</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783316452.79999995</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10 G29 G114:G134">
    <cfRule type="cellIs" dxfId="191" priority="3" stopIfTrue="1" operator="between">
      <formula>-0.1</formula>
      <formula>-50</formula>
    </cfRule>
    <cfRule type="cellIs" dxfId="190" priority="4" stopIfTrue="1" operator="between">
      <formula>0.1</formula>
      <formula>50</formula>
    </cfRule>
  </conditionalFormatting>
  <conditionalFormatting sqref="G24:G28">
    <cfRule type="cellIs" dxfId="189" priority="1" stopIfTrue="1" operator="between">
      <formula>-0.1</formula>
      <formula>-50</formula>
    </cfRule>
    <cfRule type="cellIs" dxfId="188" priority="2" stopIfTrue="1" operator="between">
      <formula>0.1</formula>
      <formula>50</formula>
    </cfRule>
  </conditionalFormatting>
  <dataValidations count="19">
    <dataValidation type="custom" operator="greaterThan" showInputMessage="1" showErrorMessage="1" errorTitle="eee" sqref="G112">
      <formula1>OR(G112=0, G112&gt;=50)</formula1>
    </dataValidation>
    <dataValidation operator="greaterThan" showInputMessage="1" showErrorMessage="1" errorTitle="eee" sqref="G129 G111"/>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6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42578125" style="9" customWidth="1"/>
    <col min="9" max="9" width="10"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[8]Presentacion!C3</f>
        <v>COSEM - IAMPP</v>
      </c>
      <c r="G1" s="56"/>
    </row>
    <row r="2" spans="1:7" s="3" customFormat="1" ht="15" customHeight="1">
      <c r="A2" s="1"/>
      <c r="B2" s="2"/>
      <c r="C2" s="294" t="s">
        <v>2</v>
      </c>
      <c r="D2" s="294"/>
      <c r="E2" s="294"/>
      <c r="F2" s="55" t="str">
        <f>[8]Presentacion!C4</f>
        <v>Montevideo</v>
      </c>
      <c r="G2" s="56"/>
    </row>
    <row r="3" spans="1:7" s="3" customFormat="1" ht="15" customHeight="1">
      <c r="A3" s="1"/>
      <c r="B3" s="2"/>
      <c r="C3" s="294" t="s">
        <v>3</v>
      </c>
      <c r="D3" s="294"/>
      <c r="E3" s="294"/>
      <c r="F3" s="57">
        <f>[8]Presentacion!C7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f>91395+330000</f>
        <v>421395</v>
      </c>
      <c r="E8" s="74" t="s">
        <v>13</v>
      </c>
      <c r="F8" s="73" t="s">
        <v>14</v>
      </c>
      <c r="G8" s="75">
        <v>43362164.380000003</v>
      </c>
    </row>
    <row r="9" spans="1:7">
      <c r="B9" s="8" t="s">
        <v>15</v>
      </c>
      <c r="C9" s="73" t="s">
        <v>16</v>
      </c>
      <c r="D9" s="58">
        <f>15442+489174-4294</f>
        <v>500322</v>
      </c>
      <c r="E9" s="74" t="s">
        <v>17</v>
      </c>
      <c r="F9" s="73" t="s">
        <v>18</v>
      </c>
      <c r="G9" s="75">
        <v>109651309</v>
      </c>
    </row>
    <row r="10" spans="1:7">
      <c r="B10" s="8" t="s">
        <v>19</v>
      </c>
      <c r="C10" s="73" t="s">
        <v>20</v>
      </c>
      <c r="D10" s="76">
        <v>33331506.503800001</v>
      </c>
      <c r="E10" s="74" t="s">
        <v>21</v>
      </c>
      <c r="F10" s="73" t="s">
        <v>22</v>
      </c>
      <c r="G10" s="58">
        <v>0</v>
      </c>
    </row>
    <row r="11" spans="1:7" ht="16.5" thickBot="1">
      <c r="B11" s="8" t="s">
        <v>23</v>
      </c>
      <c r="C11" s="77" t="s">
        <v>24</v>
      </c>
      <c r="D11" s="78">
        <f>SUM(D8:D10)</f>
        <v>34253223.503800005</v>
      </c>
      <c r="E11" s="74" t="s">
        <v>25</v>
      </c>
      <c r="F11" s="73" t="s">
        <v>26</v>
      </c>
      <c r="G11" s="75">
        <v>1614604</v>
      </c>
    </row>
    <row r="12" spans="1:7">
      <c r="C12" s="69" t="s">
        <v>27</v>
      </c>
      <c r="D12" s="70"/>
      <c r="E12" s="74" t="s">
        <v>28</v>
      </c>
      <c r="F12" s="73" t="s">
        <v>29</v>
      </c>
      <c r="G12" s="58">
        <v>10817689</v>
      </c>
    </row>
    <row r="13" spans="1:7">
      <c r="B13" s="8" t="s">
        <v>30</v>
      </c>
      <c r="C13" s="73" t="s">
        <v>31</v>
      </c>
      <c r="D13" s="79">
        <v>16000000</v>
      </c>
      <c r="E13" s="74" t="s">
        <v>32</v>
      </c>
      <c r="F13" s="73" t="s">
        <v>33</v>
      </c>
      <c r="G13" s="75">
        <v>8689951</v>
      </c>
    </row>
    <row r="14" spans="1:7">
      <c r="B14" s="8" t="s">
        <v>34</v>
      </c>
      <c r="C14" s="80" t="s">
        <v>35</v>
      </c>
      <c r="D14" s="58">
        <v>0</v>
      </c>
      <c r="E14" s="74" t="s">
        <v>36</v>
      </c>
      <c r="F14" s="73" t="s">
        <v>37</v>
      </c>
      <c r="G14" s="58">
        <v>31945544</v>
      </c>
    </row>
    <row r="15" spans="1:7">
      <c r="B15" s="8" t="s">
        <v>38</v>
      </c>
      <c r="C15" s="73" t="s">
        <v>39</v>
      </c>
      <c r="D15" s="58">
        <f>77000000+4294000</f>
        <v>81294000</v>
      </c>
      <c r="E15" s="74" t="s">
        <v>40</v>
      </c>
      <c r="F15" s="73" t="s">
        <v>41</v>
      </c>
      <c r="G15" s="58">
        <v>9869810</v>
      </c>
    </row>
    <row r="16" spans="1:7">
      <c r="B16" s="8" t="s">
        <v>42</v>
      </c>
      <c r="C16" s="80" t="s">
        <v>43</v>
      </c>
      <c r="D16" s="58">
        <v>-1348019.9</v>
      </c>
      <c r="E16" s="74" t="s">
        <v>44</v>
      </c>
      <c r="F16" s="73" t="s">
        <v>45</v>
      </c>
      <c r="G16" s="58">
        <v>2390915</v>
      </c>
    </row>
    <row r="17" spans="2:7">
      <c r="B17" s="8" t="s">
        <v>46</v>
      </c>
      <c r="C17" s="80" t="s">
        <v>47</v>
      </c>
      <c r="D17" s="58">
        <v>0</v>
      </c>
      <c r="E17" s="74" t="s">
        <v>48</v>
      </c>
      <c r="F17" s="73" t="s">
        <v>49</v>
      </c>
      <c r="G17" s="58">
        <f>9270599-130340+125681</f>
        <v>9265940</v>
      </c>
    </row>
    <row r="18" spans="2:7" ht="16.5" thickBot="1">
      <c r="B18" s="8" t="s">
        <v>50</v>
      </c>
      <c r="C18" s="77" t="s">
        <v>51</v>
      </c>
      <c r="D18" s="78">
        <f>SUM(D13:D17)</f>
        <v>95945980.099999994</v>
      </c>
      <c r="E18" s="74" t="s">
        <v>52</v>
      </c>
      <c r="F18" s="73" t="s">
        <v>53</v>
      </c>
      <c r="G18" s="58">
        <v>0</v>
      </c>
    </row>
    <row r="19" spans="2:7">
      <c r="C19" s="69" t="s">
        <v>54</v>
      </c>
      <c r="D19" s="70"/>
      <c r="E19" s="68" t="s">
        <v>55</v>
      </c>
      <c r="F19" s="73" t="s">
        <v>56</v>
      </c>
      <c r="G19" s="58">
        <v>189464239</v>
      </c>
    </row>
    <row r="20" spans="2:7">
      <c r="B20" s="8" t="s">
        <v>57</v>
      </c>
      <c r="C20" s="73" t="s">
        <v>58</v>
      </c>
      <c r="D20" s="58">
        <v>113012092</v>
      </c>
      <c r="E20" s="74" t="s">
        <v>59</v>
      </c>
      <c r="F20" s="73" t="s">
        <v>60</v>
      </c>
      <c r="G20" s="58">
        <v>0</v>
      </c>
    </row>
    <row r="21" spans="2:7" ht="16.5" thickBot="1">
      <c r="B21" s="8" t="s">
        <v>61</v>
      </c>
      <c r="C21" s="73" t="s">
        <v>62</v>
      </c>
      <c r="D21" s="75">
        <v>10117301</v>
      </c>
      <c r="E21" s="74" t="s">
        <v>63</v>
      </c>
      <c r="F21" s="77" t="s">
        <v>64</v>
      </c>
      <c r="G21" s="81">
        <f>SUM(G8:G20)</f>
        <v>417072165.38</v>
      </c>
    </row>
    <row r="22" spans="2:7">
      <c r="B22" s="8" t="s">
        <v>65</v>
      </c>
      <c r="C22" s="73" t="s">
        <v>66</v>
      </c>
      <c r="D22" s="58">
        <v>4820596</v>
      </c>
      <c r="E22" s="74"/>
      <c r="F22" s="71" t="s">
        <v>67</v>
      </c>
      <c r="G22" s="72"/>
    </row>
    <row r="23" spans="2:7">
      <c r="B23" s="8" t="s">
        <v>68</v>
      </c>
      <c r="C23" s="73" t="s">
        <v>69</v>
      </c>
      <c r="D23" s="58">
        <v>0</v>
      </c>
      <c r="E23" s="74" t="s">
        <v>70</v>
      </c>
      <c r="F23" s="82" t="s">
        <v>71</v>
      </c>
      <c r="G23" s="75">
        <v>12423188</v>
      </c>
    </row>
    <row r="24" spans="2:7">
      <c r="B24" s="8" t="s">
        <v>72</v>
      </c>
      <c r="C24" s="73" t="s">
        <v>73</v>
      </c>
      <c r="D24" s="58">
        <v>0</v>
      </c>
      <c r="E24" s="74" t="s">
        <v>74</v>
      </c>
      <c r="F24" s="83" t="s">
        <v>60</v>
      </c>
      <c r="G24" s="58">
        <v>0</v>
      </c>
    </row>
    <row r="25" spans="2:7">
      <c r="B25" s="8" t="s">
        <v>75</v>
      </c>
      <c r="C25" s="73" t="s">
        <v>76</v>
      </c>
      <c r="D25" s="58">
        <v>0</v>
      </c>
      <c r="E25" s="74" t="s">
        <v>77</v>
      </c>
      <c r="F25" s="82" t="s">
        <v>78</v>
      </c>
      <c r="G25" s="58">
        <v>0</v>
      </c>
    </row>
    <row r="26" spans="2:7">
      <c r="B26" s="8" t="s">
        <v>79</v>
      </c>
      <c r="C26" s="73" t="s">
        <v>80</v>
      </c>
      <c r="D26" s="75">
        <v>2011362</v>
      </c>
      <c r="E26" s="74" t="s">
        <v>81</v>
      </c>
      <c r="F26" s="83" t="s">
        <v>82</v>
      </c>
      <c r="G26" s="58">
        <v>0</v>
      </c>
    </row>
    <row r="27" spans="2:7">
      <c r="B27" s="8" t="s">
        <v>83</v>
      </c>
      <c r="C27" s="73" t="s">
        <v>84</v>
      </c>
      <c r="D27" s="75">
        <v>102595343</v>
      </c>
      <c r="E27" s="74" t="s">
        <v>85</v>
      </c>
      <c r="F27" s="82" t="s">
        <v>86</v>
      </c>
      <c r="G27" s="58">
        <v>0</v>
      </c>
    </row>
    <row r="28" spans="2:7">
      <c r="B28" s="8" t="s">
        <v>87</v>
      </c>
      <c r="C28" s="73" t="s">
        <v>88</v>
      </c>
      <c r="D28" s="75">
        <v>755959</v>
      </c>
      <c r="E28" s="74" t="s">
        <v>89</v>
      </c>
      <c r="F28" s="82" t="s">
        <v>90</v>
      </c>
      <c r="G28" s="58">
        <v>0</v>
      </c>
    </row>
    <row r="29" spans="2:7" ht="16.5" thickBot="1">
      <c r="B29" s="8" t="s">
        <v>91</v>
      </c>
      <c r="C29" s="73" t="s">
        <v>92</v>
      </c>
      <c r="D29" s="58">
        <v>5991674</v>
      </c>
      <c r="E29" s="74" t="s">
        <v>93</v>
      </c>
      <c r="F29" s="77" t="s">
        <v>94</v>
      </c>
      <c r="G29" s="78">
        <f>SUM(G23:G28)</f>
        <v>12423188</v>
      </c>
    </row>
    <row r="30" spans="2:7">
      <c r="B30" s="8" t="s">
        <v>95</v>
      </c>
      <c r="C30" s="73" t="s">
        <v>96</v>
      </c>
      <c r="D30" s="58">
        <v>450150</v>
      </c>
      <c r="E30" s="74"/>
      <c r="F30" s="71" t="s">
        <v>97</v>
      </c>
      <c r="G30" s="72"/>
    </row>
    <row r="31" spans="2:7">
      <c r="B31" s="8" t="s">
        <v>98</v>
      </c>
      <c r="C31" s="80" t="s">
        <v>99</v>
      </c>
      <c r="D31" s="58">
        <v>-3574272</v>
      </c>
      <c r="E31" s="74" t="s">
        <v>100</v>
      </c>
      <c r="F31" s="82" t="s">
        <v>101</v>
      </c>
      <c r="G31" s="75">
        <v>21167969</v>
      </c>
    </row>
    <row r="32" spans="2:7" ht="16.5" thickBot="1">
      <c r="B32" s="8" t="s">
        <v>102</v>
      </c>
      <c r="C32" s="77" t="s">
        <v>103</v>
      </c>
      <c r="D32" s="84">
        <f>SUM(D20:D31)</f>
        <v>236180205</v>
      </c>
      <c r="E32" s="74" t="s">
        <v>104</v>
      </c>
      <c r="F32" s="82" t="s">
        <v>105</v>
      </c>
      <c r="G32" s="58">
        <v>149911637</v>
      </c>
    </row>
    <row r="33" spans="2:7">
      <c r="C33" s="69" t="s">
        <v>106</v>
      </c>
      <c r="D33" s="70"/>
      <c r="E33" s="74" t="s">
        <v>107</v>
      </c>
      <c r="F33" s="82" t="s">
        <v>108</v>
      </c>
      <c r="G33" s="75">
        <v>0</v>
      </c>
    </row>
    <row r="34" spans="2:7">
      <c r="B34" s="8" t="s">
        <v>109</v>
      </c>
      <c r="C34" s="73" t="s">
        <v>110</v>
      </c>
      <c r="D34" s="58">
        <f>4173339+18023706</f>
        <v>22197045</v>
      </c>
      <c r="E34" s="74" t="s">
        <v>111</v>
      </c>
      <c r="F34" s="82" t="s">
        <v>112</v>
      </c>
      <c r="G34" s="58">
        <v>6217747</v>
      </c>
    </row>
    <row r="35" spans="2:7">
      <c r="B35" s="8" t="s">
        <v>113</v>
      </c>
      <c r="C35" s="73" t="s">
        <v>114</v>
      </c>
      <c r="D35" s="58">
        <v>227942</v>
      </c>
      <c r="E35" s="68" t="s">
        <v>115</v>
      </c>
      <c r="F35" s="82" t="s">
        <v>116</v>
      </c>
      <c r="G35" s="58">
        <v>19231081</v>
      </c>
    </row>
    <row r="36" spans="2:7">
      <c r="B36" s="8" t="s">
        <v>117</v>
      </c>
      <c r="C36" s="73" t="s">
        <v>118</v>
      </c>
      <c r="D36" s="58">
        <v>0</v>
      </c>
      <c r="E36" s="74" t="s">
        <v>119</v>
      </c>
      <c r="F36" s="82" t="s">
        <v>120</v>
      </c>
      <c r="G36" s="58">
        <v>0</v>
      </c>
    </row>
    <row r="37" spans="2:7">
      <c r="B37" s="8" t="s">
        <v>121</v>
      </c>
      <c r="C37" s="73" t="s">
        <v>122</v>
      </c>
      <c r="D37" s="58">
        <v>70835</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10545824</v>
      </c>
    </row>
    <row r="42" spans="2:7">
      <c r="B42" s="8" t="s">
        <v>141</v>
      </c>
      <c r="C42" s="73" t="s">
        <v>142</v>
      </c>
      <c r="D42" s="58">
        <v>145680195</v>
      </c>
      <c r="E42" s="85" t="s">
        <v>143</v>
      </c>
      <c r="F42" s="82" t="s">
        <v>144</v>
      </c>
      <c r="G42" s="58">
        <v>0</v>
      </c>
    </row>
    <row r="43" spans="2:7">
      <c r="B43" s="8" t="s">
        <v>145</v>
      </c>
      <c r="C43" s="73" t="s">
        <v>146</v>
      </c>
      <c r="D43" s="58">
        <v>1017517</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907478</v>
      </c>
    </row>
    <row r="46" spans="2:7">
      <c r="B46" s="8" t="s">
        <v>157</v>
      </c>
      <c r="C46" s="73" t="s">
        <v>158</v>
      </c>
      <c r="D46" s="75">
        <v>0</v>
      </c>
      <c r="E46" s="74" t="s">
        <v>159</v>
      </c>
      <c r="F46" s="82" t="s">
        <v>160</v>
      </c>
      <c r="G46" s="58">
        <v>2613936</v>
      </c>
    </row>
    <row r="47" spans="2:7">
      <c r="B47" s="8" t="s">
        <v>161</v>
      </c>
      <c r="C47" s="73" t="s">
        <v>162</v>
      </c>
      <c r="D47" s="75">
        <v>0</v>
      </c>
      <c r="E47" s="74" t="s">
        <v>163</v>
      </c>
      <c r="F47" s="82" t="s">
        <v>164</v>
      </c>
      <c r="G47" s="58">
        <v>14177304</v>
      </c>
    </row>
    <row r="48" spans="2:7">
      <c r="B48" s="8" t="s">
        <v>165</v>
      </c>
      <c r="C48" s="73" t="s">
        <v>166</v>
      </c>
      <c r="D48" s="58">
        <v>0</v>
      </c>
      <c r="E48" s="74" t="s">
        <v>167</v>
      </c>
      <c r="F48" s="82" t="s">
        <v>168</v>
      </c>
      <c r="G48" s="58">
        <v>0</v>
      </c>
    </row>
    <row r="49" spans="2:7">
      <c r="B49" s="8" t="s">
        <v>169</v>
      </c>
      <c r="C49" s="73" t="s">
        <v>170</v>
      </c>
      <c r="D49" s="58">
        <v>98211</v>
      </c>
      <c r="E49" s="74" t="s">
        <v>171</v>
      </c>
      <c r="F49" s="82" t="s">
        <v>172</v>
      </c>
      <c r="G49" s="58">
        <v>0</v>
      </c>
    </row>
    <row r="50" spans="2:7">
      <c r="B50" s="8" t="s">
        <v>173</v>
      </c>
      <c r="C50" s="73" t="s">
        <v>106</v>
      </c>
      <c r="D50" s="58">
        <v>5774080</v>
      </c>
      <c r="E50" s="74" t="s">
        <v>174</v>
      </c>
      <c r="F50" s="82" t="s">
        <v>175</v>
      </c>
      <c r="G50" s="58">
        <v>0</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12271587</v>
      </c>
    </row>
    <row r="55" spans="2:7" ht="16.5" thickBot="1">
      <c r="B55" s="8" t="s">
        <v>191</v>
      </c>
      <c r="C55" s="77" t="s">
        <v>192</v>
      </c>
      <c r="D55" s="84">
        <f>SUM(D34:D54)</f>
        <v>175065825</v>
      </c>
      <c r="E55" s="74" t="s">
        <v>193</v>
      </c>
      <c r="F55" s="82" t="s">
        <v>194</v>
      </c>
      <c r="G55" s="58">
        <v>-7147370</v>
      </c>
    </row>
    <row r="56" spans="2:7" ht="16.5" thickBot="1">
      <c r="C56" s="69" t="s">
        <v>195</v>
      </c>
      <c r="D56" s="70"/>
      <c r="E56" s="74" t="s">
        <v>196</v>
      </c>
      <c r="F56" s="77" t="s">
        <v>197</v>
      </c>
      <c r="G56" s="84">
        <f>SUM(G31:G55)</f>
        <v>229897193</v>
      </c>
    </row>
    <row r="57" spans="2:7">
      <c r="B57" s="8" t="s">
        <v>198</v>
      </c>
      <c r="C57" s="73" t="s">
        <v>199</v>
      </c>
      <c r="D57" s="58">
        <v>26814352</v>
      </c>
      <c r="E57" s="74"/>
      <c r="F57" s="71" t="s">
        <v>200</v>
      </c>
      <c r="G57" s="72"/>
    </row>
    <row r="58" spans="2:7">
      <c r="B58" s="8" t="s">
        <v>201</v>
      </c>
      <c r="C58" s="73" t="s">
        <v>202</v>
      </c>
      <c r="D58" s="58">
        <v>0</v>
      </c>
      <c r="E58" s="74" t="s">
        <v>203</v>
      </c>
      <c r="F58" s="73" t="s">
        <v>204</v>
      </c>
      <c r="G58" s="58">
        <v>0</v>
      </c>
    </row>
    <row r="59" spans="2:7">
      <c r="B59" s="8" t="s">
        <v>205</v>
      </c>
      <c r="C59" s="73" t="s">
        <v>206</v>
      </c>
      <c r="D59" s="58">
        <v>17356750</v>
      </c>
      <c r="E59" s="74" t="s">
        <v>207</v>
      </c>
      <c r="F59" s="73" t="s">
        <v>208</v>
      </c>
      <c r="G59" s="58">
        <v>0</v>
      </c>
    </row>
    <row r="60" spans="2:7">
      <c r="B60" s="8" t="s">
        <v>209</v>
      </c>
      <c r="C60" s="73" t="s">
        <v>210</v>
      </c>
      <c r="D60" s="58">
        <v>2124172</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46295274</v>
      </c>
      <c r="E63" s="74" t="s">
        <v>223</v>
      </c>
      <c r="F63" s="86" t="s">
        <v>224</v>
      </c>
      <c r="G63" s="84">
        <f>SUM(G58:G62)</f>
        <v>0</v>
      </c>
    </row>
    <row r="64" spans="2:7" ht="16.5" thickBot="1">
      <c r="B64" s="8" t="s">
        <v>225</v>
      </c>
      <c r="C64" s="88" t="s">
        <v>226</v>
      </c>
      <c r="D64" s="89">
        <f>D11+D18+D32+D55+D63</f>
        <v>587740507.60380006</v>
      </c>
      <c r="E64" s="74" t="s">
        <v>227</v>
      </c>
      <c r="F64" s="88" t="s">
        <v>228</v>
      </c>
      <c r="G64" s="89">
        <f>+G21+G29+G56+G63</f>
        <v>659392546.38</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0</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1192996</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36070251</v>
      </c>
    </row>
    <row r="82" spans="2:7">
      <c r="B82" s="2" t="s">
        <v>286</v>
      </c>
      <c r="C82" s="80" t="s">
        <v>43</v>
      </c>
      <c r="D82" s="58">
        <v>0</v>
      </c>
      <c r="E82" s="92" t="s">
        <v>287</v>
      </c>
      <c r="F82" s="82" t="s">
        <v>274</v>
      </c>
      <c r="G82" s="58">
        <v>0</v>
      </c>
    </row>
    <row r="83" spans="2:7">
      <c r="B83" s="2" t="s">
        <v>288</v>
      </c>
      <c r="C83" s="73" t="s">
        <v>289</v>
      </c>
      <c r="D83" s="75">
        <v>0</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1192996</v>
      </c>
      <c r="E86" s="92" t="s">
        <v>302</v>
      </c>
      <c r="F86" s="77" t="s">
        <v>303</v>
      </c>
      <c r="G86" s="84">
        <f>SUM(G81:G85)</f>
        <v>36070251</v>
      </c>
    </row>
    <row r="87" spans="2:7">
      <c r="B87" s="2"/>
      <c r="C87" s="69" t="s">
        <v>304</v>
      </c>
      <c r="D87" s="70"/>
      <c r="E87" s="92"/>
      <c r="F87" s="71" t="s">
        <v>305</v>
      </c>
      <c r="G87" s="72"/>
    </row>
    <row r="88" spans="2:7">
      <c r="B88" s="2" t="s">
        <v>306</v>
      </c>
      <c r="C88" s="73" t="s">
        <v>307</v>
      </c>
      <c r="D88" s="94">
        <v>0</v>
      </c>
      <c r="E88" s="92" t="s">
        <v>308</v>
      </c>
      <c r="F88" s="82" t="s">
        <v>309</v>
      </c>
      <c r="G88" s="93">
        <v>0</v>
      </c>
    </row>
    <row r="89" spans="2:7">
      <c r="B89" s="2" t="s">
        <v>310</v>
      </c>
      <c r="C89" s="73" t="s">
        <v>311</v>
      </c>
      <c r="D89" s="94">
        <v>282549663</v>
      </c>
      <c r="E89" s="92" t="s">
        <v>312</v>
      </c>
      <c r="F89" s="82" t="s">
        <v>313</v>
      </c>
      <c r="G89" s="58">
        <v>0</v>
      </c>
    </row>
    <row r="90" spans="2:7">
      <c r="B90" s="2" t="s">
        <v>314</v>
      </c>
      <c r="C90" s="80" t="s">
        <v>315</v>
      </c>
      <c r="D90" s="94">
        <v>-163907220</v>
      </c>
      <c r="E90" s="92" t="s">
        <v>316</v>
      </c>
      <c r="F90" s="82" t="s">
        <v>317</v>
      </c>
      <c r="G90" s="58">
        <v>5322640</v>
      </c>
    </row>
    <row r="91" spans="2:7">
      <c r="B91" s="2" t="s">
        <v>318</v>
      </c>
      <c r="C91" s="73" t="s">
        <v>319</v>
      </c>
      <c r="D91" s="94">
        <v>51316898</v>
      </c>
      <c r="E91" s="92" t="s">
        <v>320</v>
      </c>
      <c r="F91" s="82" t="s">
        <v>321</v>
      </c>
      <c r="G91" s="93">
        <v>0</v>
      </c>
    </row>
    <row r="92" spans="2:7">
      <c r="B92" s="2" t="s">
        <v>322</v>
      </c>
      <c r="C92" s="80" t="s">
        <v>323</v>
      </c>
      <c r="D92" s="94">
        <v>-33929427</v>
      </c>
      <c r="E92" s="92" t="s">
        <v>324</v>
      </c>
      <c r="F92" s="82" t="s">
        <v>325</v>
      </c>
      <c r="G92" s="75">
        <v>0</v>
      </c>
    </row>
    <row r="93" spans="2:7">
      <c r="B93" s="2" t="s">
        <v>326</v>
      </c>
      <c r="C93" s="73" t="s">
        <v>327</v>
      </c>
      <c r="D93" s="94">
        <v>169314450</v>
      </c>
      <c r="E93" s="92" t="s">
        <v>328</v>
      </c>
      <c r="F93" s="82" t="s">
        <v>329</v>
      </c>
      <c r="G93" s="75">
        <v>0</v>
      </c>
    </row>
    <row r="94" spans="2:7">
      <c r="B94" s="2" t="s">
        <v>330</v>
      </c>
      <c r="C94" s="80" t="s">
        <v>331</v>
      </c>
      <c r="D94" s="94">
        <v>-155835707</v>
      </c>
      <c r="E94" s="92" t="s">
        <v>332</v>
      </c>
      <c r="F94" s="82" t="s">
        <v>333</v>
      </c>
      <c r="G94" s="93">
        <v>0</v>
      </c>
    </row>
    <row r="95" spans="2:7">
      <c r="B95" s="2" t="s">
        <v>334</v>
      </c>
      <c r="C95" s="73" t="s">
        <v>335</v>
      </c>
      <c r="D95" s="94">
        <v>0</v>
      </c>
      <c r="E95" s="92" t="s">
        <v>336</v>
      </c>
      <c r="F95" s="82" t="s">
        <v>337</v>
      </c>
      <c r="G95" s="93">
        <v>9529826</v>
      </c>
    </row>
    <row r="96" spans="2:7" ht="16.5" thickBot="1">
      <c r="B96" s="2" t="s">
        <v>338</v>
      </c>
      <c r="C96" s="80" t="s">
        <v>339</v>
      </c>
      <c r="D96" s="94">
        <v>0</v>
      </c>
      <c r="E96" s="92" t="s">
        <v>340</v>
      </c>
      <c r="F96" s="86" t="s">
        <v>341</v>
      </c>
      <c r="G96" s="84">
        <f>SUM(G88:G95)</f>
        <v>14852466</v>
      </c>
    </row>
    <row r="97" spans="2:7">
      <c r="B97" s="2" t="s">
        <v>342</v>
      </c>
      <c r="C97" s="73" t="s">
        <v>343</v>
      </c>
      <c r="D97" s="94">
        <v>52722539</v>
      </c>
      <c r="E97" s="92"/>
      <c r="F97" s="71" t="s">
        <v>344</v>
      </c>
      <c r="G97" s="72"/>
    </row>
    <row r="98" spans="2:7">
      <c r="B98" s="2" t="s">
        <v>345</v>
      </c>
      <c r="C98" s="80" t="s">
        <v>346</v>
      </c>
      <c r="D98" s="94">
        <v>-38510618</v>
      </c>
      <c r="E98" s="92" t="s">
        <v>347</v>
      </c>
      <c r="F98" s="82" t="s">
        <v>348</v>
      </c>
      <c r="G98" s="93">
        <v>0</v>
      </c>
    </row>
    <row r="99" spans="2:7">
      <c r="B99" s="2" t="s">
        <v>349</v>
      </c>
      <c r="C99" s="73" t="s">
        <v>350</v>
      </c>
      <c r="D99" s="94">
        <v>0</v>
      </c>
      <c r="E99" s="92" t="s">
        <v>351</v>
      </c>
      <c r="F99" s="82" t="s">
        <v>352</v>
      </c>
      <c r="G99" s="93">
        <v>0</v>
      </c>
    </row>
    <row r="100" spans="2:7">
      <c r="B100" s="2" t="s">
        <v>353</v>
      </c>
      <c r="C100" s="80" t="s">
        <v>354</v>
      </c>
      <c r="D100" s="94">
        <v>0</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163720578</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50922717</v>
      </c>
    </row>
    <row r="106" spans="2:7" ht="16.5" thickBot="1">
      <c r="B106" s="2" t="s">
        <v>375</v>
      </c>
      <c r="C106" s="73" t="s">
        <v>376</v>
      </c>
      <c r="D106" s="75">
        <v>125326080</v>
      </c>
      <c r="E106" s="92"/>
      <c r="F106" s="91"/>
      <c r="G106" s="91"/>
    </row>
    <row r="107" spans="2:7" ht="16.5" thickBot="1">
      <c r="B107" s="2" t="s">
        <v>377</v>
      </c>
      <c r="C107" s="80" t="s">
        <v>378</v>
      </c>
      <c r="D107" s="75">
        <v>-34072325</v>
      </c>
      <c r="E107" s="92" t="s">
        <v>379</v>
      </c>
      <c r="F107" s="96" t="s">
        <v>380</v>
      </c>
      <c r="G107" s="97">
        <f>+G64+G105</f>
        <v>710315263.38</v>
      </c>
    </row>
    <row r="108" spans="2:7" ht="16.5" thickBot="1">
      <c r="B108" s="2" t="s">
        <v>381</v>
      </c>
      <c r="C108" s="86" t="s">
        <v>382</v>
      </c>
      <c r="D108" s="87">
        <f>SUM(D104:D107)</f>
        <v>91253755</v>
      </c>
      <c r="E108" s="92"/>
      <c r="F108" s="91"/>
      <c r="G108" s="91"/>
    </row>
    <row r="109" spans="2:7" ht="16.5" thickBot="1">
      <c r="B109" s="2" t="s">
        <v>383</v>
      </c>
      <c r="C109" s="88" t="s">
        <v>384</v>
      </c>
      <c r="D109" s="89">
        <f>+D72+D77+D86+D102+D108</f>
        <v>256167329</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843907836.60380006</v>
      </c>
      <c r="E111" s="92" t="s">
        <v>389</v>
      </c>
      <c r="F111" s="82" t="s">
        <v>390</v>
      </c>
      <c r="G111" s="101">
        <v>2580086</v>
      </c>
    </row>
    <row r="112" spans="2:7">
      <c r="B112" s="2"/>
      <c r="C112" s="91"/>
      <c r="D112" s="91"/>
      <c r="E112" s="92" t="s">
        <v>391</v>
      </c>
      <c r="F112" s="82" t="s">
        <v>392</v>
      </c>
      <c r="G112" s="101">
        <v>26916189</v>
      </c>
    </row>
    <row r="113" spans="2:7" ht="16.5" thickBot="1">
      <c r="C113" s="102"/>
      <c r="D113" s="103"/>
      <c r="E113" s="92" t="s">
        <v>393</v>
      </c>
      <c r="F113" s="104" t="s">
        <v>394</v>
      </c>
      <c r="G113" s="105">
        <f>SUM(G111:G112)</f>
        <v>29496275</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54519290</v>
      </c>
    </row>
    <row r="120" spans="2:7" ht="16.5" thickBot="1">
      <c r="C120" s="290" t="str">
        <f>IF(D114-D116=0,"Cuentas de Orden Coiniciden","Cuentas de Orden No Coinciden")</f>
        <v>Cuentas de Orden Coiniciden</v>
      </c>
      <c r="D120" s="291"/>
      <c r="E120" s="110" t="s">
        <v>410</v>
      </c>
      <c r="F120" s="104" t="s">
        <v>411</v>
      </c>
      <c r="G120" s="105">
        <f>+IF([8]E.C.P!E70-SUM(G115:G119)=0,[8]E.C.P!E70,"Error")</f>
        <v>54519290</v>
      </c>
    </row>
    <row r="121" spans="2:7" ht="16.5" thickBot="1">
      <c r="C121" s="292"/>
      <c r="D121" s="293"/>
      <c r="E121" s="110"/>
      <c r="F121" s="99" t="s">
        <v>412</v>
      </c>
      <c r="G121" s="100"/>
    </row>
    <row r="122" spans="2:7" ht="12.75" customHeight="1">
      <c r="C122" s="112"/>
      <c r="D122" s="113"/>
      <c r="E122" s="110" t="s">
        <v>413</v>
      </c>
      <c r="F122" s="82" t="s">
        <v>414</v>
      </c>
      <c r="G122" s="94">
        <v>4323926</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0</v>
      </c>
    </row>
    <row r="127" spans="2:7" ht="15" customHeight="1" thickBot="1">
      <c r="C127" s="102"/>
      <c r="D127" s="103"/>
      <c r="E127" s="110" t="s">
        <v>423</v>
      </c>
      <c r="F127" s="116" t="s">
        <v>424</v>
      </c>
      <c r="G127" s="105">
        <f>+[8]E.C.P!F70</f>
        <v>4323926</v>
      </c>
    </row>
    <row r="128" spans="2:7" ht="16.5" customHeight="1">
      <c r="C128" s="102"/>
      <c r="D128" s="103"/>
      <c r="E128" s="110"/>
      <c r="F128" s="117" t="s">
        <v>425</v>
      </c>
      <c r="G128" s="107"/>
    </row>
    <row r="129" spans="3:7" ht="12.75" customHeight="1">
      <c r="C129" s="289"/>
      <c r="D129" s="289"/>
      <c r="E129" s="110" t="s">
        <v>426</v>
      </c>
      <c r="F129" s="82" t="s">
        <v>427</v>
      </c>
      <c r="G129" s="58">
        <v>168570453.59999999</v>
      </c>
    </row>
    <row r="130" spans="3:7" ht="12.75" customHeight="1">
      <c r="C130" s="289"/>
      <c r="D130" s="289"/>
      <c r="E130" s="110" t="s">
        <v>428</v>
      </c>
      <c r="F130" s="82" t="s">
        <v>429</v>
      </c>
      <c r="G130" s="94">
        <v>-123317370.60999998</v>
      </c>
    </row>
    <row r="131" spans="3:7" ht="17.25" customHeight="1" thickBot="1">
      <c r="C131" s="102"/>
      <c r="D131" s="103"/>
      <c r="E131" s="110" t="s">
        <v>430</v>
      </c>
      <c r="F131" s="116" t="s">
        <v>431</v>
      </c>
      <c r="G131" s="105">
        <f>SUM(G129:G130)</f>
        <v>45253082.99000001</v>
      </c>
    </row>
    <row r="132" spans="3:7" ht="15" customHeight="1" thickBot="1">
      <c r="C132" s="102"/>
      <c r="D132" s="103"/>
      <c r="E132" s="110" t="s">
        <v>432</v>
      </c>
      <c r="F132" s="88" t="s">
        <v>433</v>
      </c>
      <c r="G132" s="118">
        <f>+G113+G120+G127+G131</f>
        <v>133592573.99000001</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843907837.37</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187" priority="3" stopIfTrue="1" operator="between">
      <formula>-0.1</formula>
      <formula>-50</formula>
    </cfRule>
    <cfRule type="cellIs" dxfId="186" priority="4" stopIfTrue="1" operator="between">
      <formula>0.1</formula>
      <formula>50</formula>
    </cfRule>
  </conditionalFormatting>
  <conditionalFormatting sqref="G24:G28">
    <cfRule type="cellIs" dxfId="185" priority="1" stopIfTrue="1" operator="between">
      <formula>-0.1</formula>
      <formula>-50</formula>
    </cfRule>
    <cfRule type="cellIs" dxfId="184"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D8:D9 G17 D34 D11:D12 D14:D1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42578125" style="9" customWidth="1"/>
    <col min="9" max="9" width="4.710937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[9]Presentacion!C3</f>
        <v>GREMCA</v>
      </c>
      <c r="G1" s="56"/>
    </row>
    <row r="2" spans="1:7" s="3" customFormat="1" ht="15" customHeight="1">
      <c r="A2" s="1"/>
      <c r="B2" s="2"/>
      <c r="C2" s="294" t="s">
        <v>2</v>
      </c>
      <c r="D2" s="294"/>
      <c r="E2" s="294"/>
      <c r="F2" s="55" t="str">
        <f>[9]Presentacion!C4</f>
        <v>Montevideo</v>
      </c>
      <c r="G2" s="56"/>
    </row>
    <row r="3" spans="1:7" s="3" customFormat="1" ht="15" customHeight="1">
      <c r="A3" s="1"/>
      <c r="B3" s="2"/>
      <c r="C3" s="294" t="s">
        <v>3</v>
      </c>
      <c r="D3" s="294"/>
      <c r="E3" s="294"/>
      <c r="F3" s="57">
        <f>[9]Presentacion!C7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258865</v>
      </c>
      <c r="E8" s="74" t="s">
        <v>13</v>
      </c>
      <c r="F8" s="73" t="s">
        <v>14</v>
      </c>
      <c r="G8" s="75">
        <v>479977</v>
      </c>
    </row>
    <row r="9" spans="1:7">
      <c r="B9" s="8" t="s">
        <v>15</v>
      </c>
      <c r="C9" s="73" t="s">
        <v>16</v>
      </c>
      <c r="D9" s="58">
        <v>0</v>
      </c>
      <c r="E9" s="74" t="s">
        <v>17</v>
      </c>
      <c r="F9" s="73" t="s">
        <v>18</v>
      </c>
      <c r="G9" s="75">
        <v>113728707</v>
      </c>
    </row>
    <row r="10" spans="1:7">
      <c r="B10" s="8" t="s">
        <v>19</v>
      </c>
      <c r="C10" s="73" t="s">
        <v>20</v>
      </c>
      <c r="D10" s="76">
        <v>21994386.82</v>
      </c>
      <c r="E10" s="74" t="s">
        <v>21</v>
      </c>
      <c r="F10" s="73" t="s">
        <v>22</v>
      </c>
      <c r="G10" s="58">
        <v>0</v>
      </c>
    </row>
    <row r="11" spans="1:7" ht="16.5" thickBot="1">
      <c r="B11" s="8" t="s">
        <v>23</v>
      </c>
      <c r="C11" s="77" t="s">
        <v>24</v>
      </c>
      <c r="D11" s="78">
        <f>SUM(D8:D10)</f>
        <v>22253251.82</v>
      </c>
      <c r="E11" s="74" t="s">
        <v>25</v>
      </c>
      <c r="F11" s="73" t="s">
        <v>26</v>
      </c>
      <c r="G11" s="75">
        <v>456828</v>
      </c>
    </row>
    <row r="12" spans="1:7">
      <c r="C12" s="69" t="s">
        <v>27</v>
      </c>
      <c r="D12" s="70"/>
      <c r="E12" s="74" t="s">
        <v>28</v>
      </c>
      <c r="F12" s="73" t="s">
        <v>29</v>
      </c>
      <c r="G12" s="58">
        <v>432348</v>
      </c>
    </row>
    <row r="13" spans="1:7">
      <c r="B13" s="8" t="s">
        <v>30</v>
      </c>
      <c r="C13" s="73" t="s">
        <v>31</v>
      </c>
      <c r="D13" s="79">
        <v>0</v>
      </c>
      <c r="E13" s="74" t="s">
        <v>32</v>
      </c>
      <c r="F13" s="73" t="s">
        <v>33</v>
      </c>
      <c r="G13" s="75">
        <v>1270676</v>
      </c>
    </row>
    <row r="14" spans="1:7">
      <c r="B14" s="8" t="s">
        <v>34</v>
      </c>
      <c r="C14" s="80" t="s">
        <v>35</v>
      </c>
      <c r="D14" s="58">
        <v>0</v>
      </c>
      <c r="E14" s="74" t="s">
        <v>36</v>
      </c>
      <c r="F14" s="73" t="s">
        <v>37</v>
      </c>
      <c r="G14" s="58">
        <v>1569692.74</v>
      </c>
    </row>
    <row r="15" spans="1:7">
      <c r="B15" s="8" t="s">
        <v>38</v>
      </c>
      <c r="C15" s="73" t="s">
        <v>39</v>
      </c>
      <c r="D15" s="58">
        <v>0</v>
      </c>
      <c r="E15" s="74" t="s">
        <v>40</v>
      </c>
      <c r="F15" s="73" t="s">
        <v>41</v>
      </c>
      <c r="G15" s="58">
        <v>4837579.21</v>
      </c>
    </row>
    <row r="16" spans="1:7">
      <c r="B16" s="8" t="s">
        <v>42</v>
      </c>
      <c r="C16" s="80" t="s">
        <v>43</v>
      </c>
      <c r="D16" s="58">
        <v>0</v>
      </c>
      <c r="E16" s="74" t="s">
        <v>44</v>
      </c>
      <c r="F16" s="73" t="s">
        <v>45</v>
      </c>
      <c r="G16" s="58">
        <v>7090435.1500000004</v>
      </c>
    </row>
    <row r="17" spans="2:7">
      <c r="B17" s="8" t="s">
        <v>46</v>
      </c>
      <c r="C17" s="80" t="s">
        <v>47</v>
      </c>
      <c r="D17" s="58">
        <v>0</v>
      </c>
      <c r="E17" s="74" t="s">
        <v>48</v>
      </c>
      <c r="F17" s="73" t="s">
        <v>49</v>
      </c>
      <c r="G17" s="58">
        <v>61108201.509999998</v>
      </c>
    </row>
    <row r="18" spans="2:7" ht="16.5" thickBot="1">
      <c r="B18" s="8" t="s">
        <v>50</v>
      </c>
      <c r="C18" s="77" t="s">
        <v>51</v>
      </c>
      <c r="D18" s="78">
        <f>SUM(D13:D17)</f>
        <v>0</v>
      </c>
      <c r="E18" s="74" t="s">
        <v>52</v>
      </c>
      <c r="F18" s="73" t="s">
        <v>53</v>
      </c>
      <c r="G18" s="58">
        <v>0</v>
      </c>
    </row>
    <row r="19" spans="2:7">
      <c r="C19" s="69" t="s">
        <v>54</v>
      </c>
      <c r="D19" s="70"/>
      <c r="E19" s="68" t="s">
        <v>55</v>
      </c>
      <c r="F19" s="73" t="s">
        <v>56</v>
      </c>
      <c r="G19" s="58">
        <v>142599510</v>
      </c>
    </row>
    <row r="20" spans="2:7">
      <c r="B20" s="8" t="s">
        <v>57</v>
      </c>
      <c r="C20" s="73" t="s">
        <v>58</v>
      </c>
      <c r="D20" s="58">
        <v>10318922</v>
      </c>
      <c r="E20" s="74" t="s">
        <v>59</v>
      </c>
      <c r="F20" s="73" t="s">
        <v>60</v>
      </c>
      <c r="G20" s="58">
        <v>0</v>
      </c>
    </row>
    <row r="21" spans="2:7" ht="16.5" thickBot="1">
      <c r="B21" s="8" t="s">
        <v>61</v>
      </c>
      <c r="C21" s="73" t="s">
        <v>62</v>
      </c>
      <c r="D21" s="75">
        <v>11070227</v>
      </c>
      <c r="E21" s="74" t="s">
        <v>63</v>
      </c>
      <c r="F21" s="77" t="s">
        <v>64</v>
      </c>
      <c r="G21" s="81">
        <f>SUM(G8:G20)</f>
        <v>333573954.61000001</v>
      </c>
    </row>
    <row r="22" spans="2:7">
      <c r="B22" s="8" t="s">
        <v>65</v>
      </c>
      <c r="C22" s="73" t="s">
        <v>66</v>
      </c>
      <c r="D22" s="58">
        <v>2343111</v>
      </c>
      <c r="E22" s="74"/>
      <c r="F22" s="71" t="s">
        <v>67</v>
      </c>
      <c r="G22" s="72"/>
    </row>
    <row r="23" spans="2:7">
      <c r="B23" s="8" t="s">
        <v>68</v>
      </c>
      <c r="C23" s="73" t="s">
        <v>69</v>
      </c>
      <c r="D23" s="58">
        <v>0</v>
      </c>
      <c r="E23" s="74" t="s">
        <v>70</v>
      </c>
      <c r="F23" s="82" t="s">
        <v>71</v>
      </c>
      <c r="G23" s="75">
        <v>24788660</v>
      </c>
    </row>
    <row r="24" spans="2:7">
      <c r="B24" s="8" t="s">
        <v>72</v>
      </c>
      <c r="C24" s="73" t="s">
        <v>73</v>
      </c>
      <c r="D24" s="58">
        <v>0</v>
      </c>
      <c r="E24" s="74" t="s">
        <v>74</v>
      </c>
      <c r="F24" s="83" t="s">
        <v>60</v>
      </c>
      <c r="G24" s="58">
        <v>0</v>
      </c>
    </row>
    <row r="25" spans="2:7">
      <c r="B25" s="8" t="s">
        <v>75</v>
      </c>
      <c r="C25" s="73" t="s">
        <v>76</v>
      </c>
      <c r="D25" s="58">
        <v>0</v>
      </c>
      <c r="E25" s="74" t="s">
        <v>77</v>
      </c>
      <c r="F25" s="82" t="s">
        <v>78</v>
      </c>
      <c r="G25" s="58">
        <v>0</v>
      </c>
    </row>
    <row r="26" spans="2:7">
      <c r="B26" s="8" t="s">
        <v>79</v>
      </c>
      <c r="C26" s="73" t="s">
        <v>80</v>
      </c>
      <c r="D26" s="75">
        <v>0</v>
      </c>
      <c r="E26" s="74" t="s">
        <v>81</v>
      </c>
      <c r="F26" s="83" t="s">
        <v>82</v>
      </c>
      <c r="G26" s="58">
        <v>0</v>
      </c>
    </row>
    <row r="27" spans="2:7">
      <c r="B27" s="8" t="s">
        <v>83</v>
      </c>
      <c r="C27" s="73" t="s">
        <v>84</v>
      </c>
      <c r="D27" s="75">
        <v>11978451</v>
      </c>
      <c r="E27" s="74" t="s">
        <v>85</v>
      </c>
      <c r="F27" s="82" t="s">
        <v>86</v>
      </c>
      <c r="G27" s="58">
        <v>0</v>
      </c>
    </row>
    <row r="28" spans="2:7">
      <c r="B28" s="8" t="s">
        <v>87</v>
      </c>
      <c r="C28" s="73" t="s">
        <v>88</v>
      </c>
      <c r="D28" s="75">
        <v>0</v>
      </c>
      <c r="E28" s="74" t="s">
        <v>89</v>
      </c>
      <c r="F28" s="82" t="s">
        <v>90</v>
      </c>
      <c r="G28" s="58">
        <v>0</v>
      </c>
    </row>
    <row r="29" spans="2:7" ht="16.5" thickBot="1">
      <c r="B29" s="8" t="s">
        <v>91</v>
      </c>
      <c r="C29" s="73" t="s">
        <v>92</v>
      </c>
      <c r="D29" s="58">
        <v>0</v>
      </c>
      <c r="E29" s="74" t="s">
        <v>93</v>
      </c>
      <c r="F29" s="77" t="s">
        <v>94</v>
      </c>
      <c r="G29" s="78">
        <f>SUM(G23:G28)</f>
        <v>24788660</v>
      </c>
    </row>
    <row r="30" spans="2:7">
      <c r="B30" s="8" t="s">
        <v>95</v>
      </c>
      <c r="C30" s="73" t="s">
        <v>96</v>
      </c>
      <c r="D30" s="58">
        <v>991623</v>
      </c>
      <c r="E30" s="74"/>
      <c r="F30" s="71" t="s">
        <v>97</v>
      </c>
      <c r="G30" s="72"/>
    </row>
    <row r="31" spans="2:7">
      <c r="B31" s="8" t="s">
        <v>98</v>
      </c>
      <c r="C31" s="80" t="s">
        <v>99</v>
      </c>
      <c r="D31" s="58">
        <v>-21016267</v>
      </c>
      <c r="E31" s="74" t="s">
        <v>100</v>
      </c>
      <c r="F31" s="82" t="s">
        <v>101</v>
      </c>
      <c r="G31" s="75">
        <v>49555452</v>
      </c>
    </row>
    <row r="32" spans="2:7" ht="16.5" thickBot="1">
      <c r="B32" s="8" t="s">
        <v>102</v>
      </c>
      <c r="C32" s="77" t="s">
        <v>103</v>
      </c>
      <c r="D32" s="84">
        <f>SUM(D20:D31)</f>
        <v>15686067</v>
      </c>
      <c r="E32" s="74" t="s">
        <v>104</v>
      </c>
      <c r="F32" s="82" t="s">
        <v>105</v>
      </c>
      <c r="G32" s="58">
        <v>52606240</v>
      </c>
    </row>
    <row r="33" spans="2:7">
      <c r="C33" s="69" t="s">
        <v>106</v>
      </c>
      <c r="D33" s="70"/>
      <c r="E33" s="74" t="s">
        <v>107</v>
      </c>
      <c r="F33" s="82" t="s">
        <v>108</v>
      </c>
      <c r="G33" s="75">
        <v>0</v>
      </c>
    </row>
    <row r="34" spans="2:7">
      <c r="B34" s="8" t="s">
        <v>109</v>
      </c>
      <c r="C34" s="73" t="s">
        <v>110</v>
      </c>
      <c r="D34" s="58">
        <v>0</v>
      </c>
      <c r="E34" s="74" t="s">
        <v>111</v>
      </c>
      <c r="F34" s="82" t="s">
        <v>112</v>
      </c>
      <c r="G34" s="58">
        <v>0</v>
      </c>
    </row>
    <row r="35" spans="2:7">
      <c r="B35" s="8" t="s">
        <v>113</v>
      </c>
      <c r="C35" s="73" t="s">
        <v>114</v>
      </c>
      <c r="D35" s="58">
        <v>0</v>
      </c>
      <c r="E35" s="68" t="s">
        <v>115</v>
      </c>
      <c r="F35" s="82" t="s">
        <v>116</v>
      </c>
      <c r="G35" s="58">
        <v>12414058.48</v>
      </c>
    </row>
    <row r="36" spans="2:7">
      <c r="B36" s="8" t="s">
        <v>117</v>
      </c>
      <c r="C36" s="73" t="s">
        <v>118</v>
      </c>
      <c r="D36" s="58">
        <v>0</v>
      </c>
      <c r="E36" s="74" t="s">
        <v>119</v>
      </c>
      <c r="F36" s="82" t="s">
        <v>120</v>
      </c>
      <c r="G36" s="58">
        <v>0</v>
      </c>
    </row>
    <row r="37" spans="2:7">
      <c r="B37" s="8" t="s">
        <v>121</v>
      </c>
      <c r="C37" s="73" t="s">
        <v>122</v>
      </c>
      <c r="D37" s="58">
        <v>0</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0</v>
      </c>
    </row>
    <row r="42" spans="2:7">
      <c r="B42" s="8" t="s">
        <v>141</v>
      </c>
      <c r="C42" s="73" t="s">
        <v>142</v>
      </c>
      <c r="D42" s="58">
        <v>10059555</v>
      </c>
      <c r="E42" s="85" t="s">
        <v>143</v>
      </c>
      <c r="F42" s="82" t="s">
        <v>144</v>
      </c>
      <c r="G42" s="58">
        <v>0</v>
      </c>
    </row>
    <row r="43" spans="2:7">
      <c r="B43" s="8" t="s">
        <v>145</v>
      </c>
      <c r="C43" s="73" t="s">
        <v>146</v>
      </c>
      <c r="D43" s="58">
        <v>3810192</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0</v>
      </c>
      <c r="E45" s="74" t="s">
        <v>155</v>
      </c>
      <c r="F45" s="82" t="s">
        <v>156</v>
      </c>
      <c r="G45" s="58">
        <v>1810016.61</v>
      </c>
    </row>
    <row r="46" spans="2:7">
      <c r="B46" s="8" t="s">
        <v>157</v>
      </c>
      <c r="C46" s="73" t="s">
        <v>158</v>
      </c>
      <c r="D46" s="75">
        <v>0</v>
      </c>
      <c r="E46" s="74" t="s">
        <v>159</v>
      </c>
      <c r="F46" s="82" t="s">
        <v>160</v>
      </c>
      <c r="G46" s="58">
        <v>2290406</v>
      </c>
    </row>
    <row r="47" spans="2:7">
      <c r="B47" s="8" t="s">
        <v>161</v>
      </c>
      <c r="C47" s="73" t="s">
        <v>162</v>
      </c>
      <c r="D47" s="75">
        <v>1542774</v>
      </c>
      <c r="E47" s="74" t="s">
        <v>163</v>
      </c>
      <c r="F47" s="82" t="s">
        <v>164</v>
      </c>
      <c r="G47" s="58">
        <v>4173354</v>
      </c>
    </row>
    <row r="48" spans="2:7">
      <c r="B48" s="8" t="s">
        <v>165</v>
      </c>
      <c r="C48" s="73" t="s">
        <v>166</v>
      </c>
      <c r="D48" s="58">
        <v>0</v>
      </c>
      <c r="E48" s="74" t="s">
        <v>167</v>
      </c>
      <c r="F48" s="82" t="s">
        <v>168</v>
      </c>
      <c r="G48" s="58">
        <v>0</v>
      </c>
    </row>
    <row r="49" spans="2:7">
      <c r="B49" s="8" t="s">
        <v>169</v>
      </c>
      <c r="C49" s="73" t="s">
        <v>170</v>
      </c>
      <c r="D49" s="58">
        <v>0</v>
      </c>
      <c r="E49" s="74" t="s">
        <v>171</v>
      </c>
      <c r="F49" s="82" t="s">
        <v>172</v>
      </c>
      <c r="G49" s="58">
        <v>0</v>
      </c>
    </row>
    <row r="50" spans="2:7">
      <c r="B50" s="8" t="s">
        <v>173</v>
      </c>
      <c r="C50" s="73" t="s">
        <v>106</v>
      </c>
      <c r="D50" s="58">
        <v>7628942</v>
      </c>
      <c r="E50" s="74" t="s">
        <v>174</v>
      </c>
      <c r="F50" s="82" t="s">
        <v>175</v>
      </c>
      <c r="G50" s="58">
        <v>0</v>
      </c>
    </row>
    <row r="51" spans="2:7">
      <c r="B51" s="8" t="s">
        <v>176</v>
      </c>
      <c r="C51" s="80" t="s">
        <v>177</v>
      </c>
      <c r="D51" s="58">
        <v>0</v>
      </c>
      <c r="E51" s="74" t="s">
        <v>178</v>
      </c>
      <c r="F51" s="82" t="s">
        <v>179</v>
      </c>
      <c r="G51" s="58">
        <v>3882</v>
      </c>
    </row>
    <row r="52" spans="2:7">
      <c r="B52" s="8" t="s">
        <v>180</v>
      </c>
      <c r="C52" s="80" t="s">
        <v>43</v>
      </c>
      <c r="D52" s="58">
        <v>0</v>
      </c>
      <c r="E52" s="74" t="s">
        <v>181</v>
      </c>
      <c r="F52" s="82" t="s">
        <v>182</v>
      </c>
      <c r="G52" s="58">
        <v>0</v>
      </c>
    </row>
    <row r="53" spans="2:7">
      <c r="B53" s="8" t="s">
        <v>183</v>
      </c>
      <c r="C53" s="80" t="s">
        <v>184</v>
      </c>
      <c r="D53" s="58">
        <v>0</v>
      </c>
      <c r="E53" s="74" t="s">
        <v>185</v>
      </c>
      <c r="F53" s="82" t="s">
        <v>186</v>
      </c>
      <c r="G53" s="58">
        <v>9064638.4800000004</v>
      </c>
    </row>
    <row r="54" spans="2:7">
      <c r="B54" s="8" t="s">
        <v>187</v>
      </c>
      <c r="C54" s="80" t="s">
        <v>188</v>
      </c>
      <c r="D54" s="58">
        <v>0</v>
      </c>
      <c r="E54" s="74" t="s">
        <v>189</v>
      </c>
      <c r="F54" s="82" t="s">
        <v>190</v>
      </c>
      <c r="G54" s="58">
        <f>15376980+2250193</f>
        <v>17627173</v>
      </c>
    </row>
    <row r="55" spans="2:7" ht="16.5" thickBot="1">
      <c r="B55" s="8" t="s">
        <v>191</v>
      </c>
      <c r="C55" s="77" t="s">
        <v>192</v>
      </c>
      <c r="D55" s="84">
        <f>SUM(D34:D54)</f>
        <v>23041463</v>
      </c>
      <c r="E55" s="74" t="s">
        <v>193</v>
      </c>
      <c r="F55" s="82" t="s">
        <v>194</v>
      </c>
      <c r="G55" s="58">
        <v>0</v>
      </c>
    </row>
    <row r="56" spans="2:7" ht="16.5" thickBot="1">
      <c r="C56" s="69" t="s">
        <v>195</v>
      </c>
      <c r="D56" s="70"/>
      <c r="E56" s="74" t="s">
        <v>196</v>
      </c>
      <c r="F56" s="77" t="s">
        <v>197</v>
      </c>
      <c r="G56" s="84">
        <f>SUM(G31:G55)</f>
        <v>149545220.56999999</v>
      </c>
    </row>
    <row r="57" spans="2:7">
      <c r="B57" s="8" t="s">
        <v>198</v>
      </c>
      <c r="C57" s="73" t="s">
        <v>199</v>
      </c>
      <c r="D57" s="58">
        <v>5409725</v>
      </c>
      <c r="E57" s="74"/>
      <c r="F57" s="71" t="s">
        <v>200</v>
      </c>
      <c r="G57" s="72"/>
    </row>
    <row r="58" spans="2:7">
      <c r="B58" s="8" t="s">
        <v>201</v>
      </c>
      <c r="C58" s="73" t="s">
        <v>202</v>
      </c>
      <c r="D58" s="58">
        <v>0</v>
      </c>
      <c r="E58" s="74" t="s">
        <v>203</v>
      </c>
      <c r="F58" s="73" t="s">
        <v>204</v>
      </c>
      <c r="G58" s="58">
        <v>0</v>
      </c>
    </row>
    <row r="59" spans="2:7">
      <c r="B59" s="8" t="s">
        <v>205</v>
      </c>
      <c r="C59" s="73" t="s">
        <v>206</v>
      </c>
      <c r="D59" s="58">
        <v>0</v>
      </c>
      <c r="E59" s="74" t="s">
        <v>207</v>
      </c>
      <c r="F59" s="73" t="s">
        <v>208</v>
      </c>
      <c r="G59" s="58">
        <v>0</v>
      </c>
    </row>
    <row r="60" spans="2:7">
      <c r="B60" s="8" t="s">
        <v>209</v>
      </c>
      <c r="C60" s="73" t="s">
        <v>210</v>
      </c>
      <c r="D60" s="58">
        <v>0</v>
      </c>
      <c r="E60" s="74" t="s">
        <v>211</v>
      </c>
      <c r="F60" s="73" t="s">
        <v>212</v>
      </c>
      <c r="G60" s="58">
        <v>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0</v>
      </c>
    </row>
    <row r="63" spans="2:7" ht="16.5" thickBot="1">
      <c r="B63" s="8" t="s">
        <v>221</v>
      </c>
      <c r="C63" s="86" t="s">
        <v>222</v>
      </c>
      <c r="D63" s="87">
        <f>SUM(D57:D62)</f>
        <v>5409725</v>
      </c>
      <c r="E63" s="74" t="s">
        <v>223</v>
      </c>
      <c r="F63" s="86" t="s">
        <v>224</v>
      </c>
      <c r="G63" s="84">
        <f>SUM(G58:G62)</f>
        <v>0</v>
      </c>
    </row>
    <row r="64" spans="2:7" ht="16.5" thickBot="1">
      <c r="B64" s="8" t="s">
        <v>225</v>
      </c>
      <c r="C64" s="88" t="s">
        <v>226</v>
      </c>
      <c r="D64" s="89">
        <f>D11+D18+D32+D55+D63</f>
        <v>66390506.82</v>
      </c>
      <c r="E64" s="74" t="s">
        <v>227</v>
      </c>
      <c r="F64" s="88" t="s">
        <v>228</v>
      </c>
      <c r="G64" s="89">
        <f>+G21+G29+G56+G63</f>
        <v>507907835.18000001</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0</v>
      </c>
      <c r="E69" s="92" t="s">
        <v>239</v>
      </c>
      <c r="F69" s="82" t="s">
        <v>240</v>
      </c>
      <c r="G69" s="75">
        <v>0</v>
      </c>
    </row>
    <row r="70" spans="2:7">
      <c r="B70" s="2" t="s">
        <v>241</v>
      </c>
      <c r="C70" s="73" t="s">
        <v>242</v>
      </c>
      <c r="D70" s="58">
        <v>2642535</v>
      </c>
      <c r="E70" s="92" t="s">
        <v>243</v>
      </c>
      <c r="F70" s="82" t="s">
        <v>244</v>
      </c>
      <c r="G70" s="58">
        <v>0</v>
      </c>
    </row>
    <row r="71" spans="2:7">
      <c r="B71" s="2" t="s">
        <v>245</v>
      </c>
      <c r="C71" s="80" t="s">
        <v>246</v>
      </c>
      <c r="D71" s="58">
        <v>0</v>
      </c>
      <c r="E71" s="92" t="s">
        <v>247</v>
      </c>
      <c r="F71" s="82" t="s">
        <v>248</v>
      </c>
      <c r="G71" s="75">
        <v>0</v>
      </c>
    </row>
    <row r="72" spans="2:7" ht="16.5" thickBot="1">
      <c r="B72" s="2" t="s">
        <v>249</v>
      </c>
      <c r="C72" s="77" t="s">
        <v>250</v>
      </c>
      <c r="D72" s="84">
        <f>SUM(D68:D71)</f>
        <v>2642535</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21600</v>
      </c>
      <c r="E81" s="92" t="s">
        <v>284</v>
      </c>
      <c r="F81" s="82" t="s">
        <v>285</v>
      </c>
      <c r="G81" s="75">
        <v>0</v>
      </c>
    </row>
    <row r="82" spans="2:7">
      <c r="B82" s="2" t="s">
        <v>286</v>
      </c>
      <c r="C82" s="80" t="s">
        <v>43</v>
      </c>
      <c r="D82" s="58">
        <v>0</v>
      </c>
      <c r="E82" s="92" t="s">
        <v>287</v>
      </c>
      <c r="F82" s="82" t="s">
        <v>274</v>
      </c>
      <c r="G82" s="58">
        <v>0</v>
      </c>
    </row>
    <row r="83" spans="2:7">
      <c r="B83" s="2" t="s">
        <v>288</v>
      </c>
      <c r="C83" s="73" t="s">
        <v>289</v>
      </c>
      <c r="D83" s="75">
        <v>0</v>
      </c>
      <c r="E83" s="92" t="s">
        <v>290</v>
      </c>
      <c r="F83" s="82" t="s">
        <v>291</v>
      </c>
      <c r="G83" s="58">
        <v>0</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21600</v>
      </c>
      <c r="E86" s="92" t="s">
        <v>302</v>
      </c>
      <c r="F86" s="77" t="s">
        <v>303</v>
      </c>
      <c r="G86" s="84">
        <f>SUM(G81:G85)</f>
        <v>0</v>
      </c>
    </row>
    <row r="87" spans="2:7">
      <c r="B87" s="2"/>
      <c r="C87" s="69" t="s">
        <v>304</v>
      </c>
      <c r="D87" s="70"/>
      <c r="E87" s="92"/>
      <c r="F87" s="71" t="s">
        <v>305</v>
      </c>
      <c r="G87" s="72"/>
    </row>
    <row r="88" spans="2:7">
      <c r="B88" s="2" t="s">
        <v>306</v>
      </c>
      <c r="C88" s="73" t="s">
        <v>307</v>
      </c>
      <c r="D88" s="94">
        <v>11159594</v>
      </c>
      <c r="E88" s="92" t="s">
        <v>308</v>
      </c>
      <c r="F88" s="82" t="s">
        <v>309</v>
      </c>
      <c r="G88" s="93">
        <v>0</v>
      </c>
    </row>
    <row r="89" spans="2:7">
      <c r="B89" s="2" t="s">
        <v>310</v>
      </c>
      <c r="C89" s="73" t="s">
        <v>311</v>
      </c>
      <c r="D89" s="94">
        <v>254295081</v>
      </c>
      <c r="E89" s="92" t="s">
        <v>312</v>
      </c>
      <c r="F89" s="82" t="s">
        <v>313</v>
      </c>
      <c r="G89" s="58">
        <v>0</v>
      </c>
    </row>
    <row r="90" spans="2:7">
      <c r="B90" s="2" t="s">
        <v>314</v>
      </c>
      <c r="C90" s="80" t="s">
        <v>315</v>
      </c>
      <c r="D90" s="94">
        <v>-71398539</v>
      </c>
      <c r="E90" s="92" t="s">
        <v>316</v>
      </c>
      <c r="F90" s="82" t="s">
        <v>317</v>
      </c>
      <c r="G90" s="58">
        <v>0</v>
      </c>
    </row>
    <row r="91" spans="2:7">
      <c r="B91" s="2" t="s">
        <v>318</v>
      </c>
      <c r="C91" s="73" t="s">
        <v>319</v>
      </c>
      <c r="D91" s="94">
        <v>41150793</v>
      </c>
      <c r="E91" s="92" t="s">
        <v>320</v>
      </c>
      <c r="F91" s="82" t="s">
        <v>321</v>
      </c>
      <c r="G91" s="93">
        <v>0</v>
      </c>
    </row>
    <row r="92" spans="2:7">
      <c r="B92" s="2" t="s">
        <v>322</v>
      </c>
      <c r="C92" s="80" t="s">
        <v>323</v>
      </c>
      <c r="D92" s="94">
        <v>-26735254</v>
      </c>
      <c r="E92" s="92" t="s">
        <v>324</v>
      </c>
      <c r="F92" s="82" t="s">
        <v>325</v>
      </c>
      <c r="G92" s="75">
        <v>0</v>
      </c>
    </row>
    <row r="93" spans="2:7">
      <c r="B93" s="2" t="s">
        <v>326</v>
      </c>
      <c r="C93" s="73" t="s">
        <v>327</v>
      </c>
      <c r="D93" s="94">
        <v>22577591</v>
      </c>
      <c r="E93" s="92" t="s">
        <v>328</v>
      </c>
      <c r="F93" s="82" t="s">
        <v>329</v>
      </c>
      <c r="G93" s="75">
        <v>0</v>
      </c>
    </row>
    <row r="94" spans="2:7">
      <c r="B94" s="2" t="s">
        <v>330</v>
      </c>
      <c r="C94" s="80" t="s">
        <v>331</v>
      </c>
      <c r="D94" s="94">
        <v>-18094100</v>
      </c>
      <c r="E94" s="92" t="s">
        <v>332</v>
      </c>
      <c r="F94" s="82" t="s">
        <v>333</v>
      </c>
      <c r="G94" s="93">
        <v>276682744.92000002</v>
      </c>
    </row>
    <row r="95" spans="2:7">
      <c r="B95" s="2" t="s">
        <v>334</v>
      </c>
      <c r="C95" s="73" t="s">
        <v>335</v>
      </c>
      <c r="D95" s="94">
        <v>0</v>
      </c>
      <c r="E95" s="92" t="s">
        <v>336</v>
      </c>
      <c r="F95" s="82" t="s">
        <v>337</v>
      </c>
      <c r="G95" s="93">
        <v>193299</v>
      </c>
    </row>
    <row r="96" spans="2:7" ht="16.5" thickBot="1">
      <c r="B96" s="2" t="s">
        <v>338</v>
      </c>
      <c r="C96" s="80" t="s">
        <v>339</v>
      </c>
      <c r="D96" s="94">
        <v>0</v>
      </c>
      <c r="E96" s="92" t="s">
        <v>340</v>
      </c>
      <c r="F96" s="86" t="s">
        <v>341</v>
      </c>
      <c r="G96" s="84">
        <f>SUM(G88:G95)</f>
        <v>276876043.92000002</v>
      </c>
    </row>
    <row r="97" spans="2:7">
      <c r="B97" s="2" t="s">
        <v>342</v>
      </c>
      <c r="C97" s="73" t="s">
        <v>343</v>
      </c>
      <c r="D97" s="94">
        <v>18040828</v>
      </c>
      <c r="E97" s="92"/>
      <c r="F97" s="71" t="s">
        <v>344</v>
      </c>
      <c r="G97" s="72"/>
    </row>
    <row r="98" spans="2:7">
      <c r="B98" s="2" t="s">
        <v>345</v>
      </c>
      <c r="C98" s="80" t="s">
        <v>346</v>
      </c>
      <c r="D98" s="94">
        <v>-16693141</v>
      </c>
      <c r="E98" s="92" t="s">
        <v>347</v>
      </c>
      <c r="F98" s="82" t="s">
        <v>348</v>
      </c>
      <c r="G98" s="93">
        <v>0</v>
      </c>
    </row>
    <row r="99" spans="2:7">
      <c r="B99" s="2" t="s">
        <v>349</v>
      </c>
      <c r="C99" s="73" t="s">
        <v>350</v>
      </c>
      <c r="D99" s="94">
        <v>1082491</v>
      </c>
      <c r="E99" s="92" t="s">
        <v>351</v>
      </c>
      <c r="F99" s="82" t="s">
        <v>352</v>
      </c>
      <c r="G99" s="93">
        <v>490926</v>
      </c>
    </row>
    <row r="100" spans="2:7">
      <c r="B100" s="2" t="s">
        <v>353</v>
      </c>
      <c r="C100" s="80" t="s">
        <v>354</v>
      </c>
      <c r="D100" s="94">
        <v>-680915</v>
      </c>
      <c r="E100" s="92" t="s">
        <v>355</v>
      </c>
      <c r="F100" s="82" t="s">
        <v>356</v>
      </c>
      <c r="G100" s="93">
        <v>7323583.0599999996</v>
      </c>
    </row>
    <row r="101" spans="2:7">
      <c r="B101" s="2" t="s">
        <v>357</v>
      </c>
      <c r="C101" s="73" t="s">
        <v>358</v>
      </c>
      <c r="D101" s="94">
        <v>0</v>
      </c>
      <c r="E101" s="92" t="s">
        <v>359</v>
      </c>
      <c r="F101" s="82" t="s">
        <v>360</v>
      </c>
      <c r="G101" s="93">
        <v>0</v>
      </c>
    </row>
    <row r="102" spans="2:7" ht="16.5" thickBot="1">
      <c r="B102" s="2" t="s">
        <v>361</v>
      </c>
      <c r="C102" s="77" t="s">
        <v>362</v>
      </c>
      <c r="D102" s="95">
        <f>SUM(D88:D101)</f>
        <v>214704429</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7814509.0599999996</v>
      </c>
    </row>
    <row r="105" spans="2:7" ht="16.5" thickBot="1">
      <c r="B105" s="2" t="s">
        <v>371</v>
      </c>
      <c r="C105" s="80" t="s">
        <v>372</v>
      </c>
      <c r="D105" s="75">
        <v>0</v>
      </c>
      <c r="E105" s="92" t="s">
        <v>373</v>
      </c>
      <c r="F105" s="88" t="s">
        <v>374</v>
      </c>
      <c r="G105" s="89">
        <f>G79+G86+G96+G104</f>
        <v>284690552.98000002</v>
      </c>
    </row>
    <row r="106" spans="2:7" ht="16.5" thickBot="1">
      <c r="B106" s="2" t="s">
        <v>375</v>
      </c>
      <c r="C106" s="73" t="s">
        <v>376</v>
      </c>
      <c r="D106" s="75">
        <v>7935360</v>
      </c>
      <c r="E106" s="92"/>
      <c r="F106" s="91"/>
      <c r="G106" s="91"/>
    </row>
    <row r="107" spans="2:7" ht="16.5" thickBot="1">
      <c r="B107" s="2" t="s">
        <v>377</v>
      </c>
      <c r="C107" s="80" t="s">
        <v>378</v>
      </c>
      <c r="D107" s="75">
        <v>-6151679</v>
      </c>
      <c r="E107" s="92" t="s">
        <v>379</v>
      </c>
      <c r="F107" s="96" t="s">
        <v>380</v>
      </c>
      <c r="G107" s="97">
        <f>+G64+G105</f>
        <v>792598388.16000009</v>
      </c>
    </row>
    <row r="108" spans="2:7" ht="16.5" thickBot="1">
      <c r="B108" s="2" t="s">
        <v>381</v>
      </c>
      <c r="C108" s="86" t="s">
        <v>382</v>
      </c>
      <c r="D108" s="87">
        <f>SUM(D104:D107)</f>
        <v>1783681</v>
      </c>
      <c r="E108" s="92"/>
      <c r="F108" s="91"/>
      <c r="G108" s="91"/>
    </row>
    <row r="109" spans="2:7" ht="16.5" thickBot="1">
      <c r="B109" s="2" t="s">
        <v>383</v>
      </c>
      <c r="C109" s="88" t="s">
        <v>384</v>
      </c>
      <c r="D109" s="89">
        <f>+D72+D77+D86+D102+D108</f>
        <v>219152245</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285542751.81999999</v>
      </c>
      <c r="E111" s="92" t="s">
        <v>389</v>
      </c>
      <c r="F111" s="82" t="s">
        <v>390</v>
      </c>
      <c r="G111" s="101">
        <v>0</v>
      </c>
    </row>
    <row r="112" spans="2:7">
      <c r="B112" s="2"/>
      <c r="C112" s="91"/>
      <c r="D112" s="91"/>
      <c r="E112" s="92" t="s">
        <v>391</v>
      </c>
      <c r="F112" s="82" t="s">
        <v>392</v>
      </c>
      <c r="G112" s="101">
        <v>0</v>
      </c>
    </row>
    <row r="113" spans="2:7" ht="16.5" thickBot="1">
      <c r="C113" s="102"/>
      <c r="D113" s="103"/>
      <c r="E113" s="92" t="s">
        <v>393</v>
      </c>
      <c r="F113" s="104" t="s">
        <v>394</v>
      </c>
      <c r="G113" s="105">
        <f>SUM(G111:G112)</f>
        <v>0</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148320937</v>
      </c>
    </row>
    <row r="120" spans="2:7" ht="16.5" thickBot="1">
      <c r="C120" s="290" t="str">
        <f>IF(D114-D116=0,"Cuentas de Orden Coiniciden","Cuentas de Orden No Coinciden")</f>
        <v>Cuentas de Orden Coiniciden</v>
      </c>
      <c r="D120" s="291"/>
      <c r="E120" s="110" t="s">
        <v>410</v>
      </c>
      <c r="F120" s="104" t="s">
        <v>411</v>
      </c>
      <c r="G120" s="105">
        <f>+IF([9]E.C.P!E70-SUM(G115:G119)=0,[9]E.C.P!E70,"Error")</f>
        <v>148320937</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88513933</v>
      </c>
    </row>
    <row r="127" spans="2:7" ht="15" customHeight="1" thickBot="1">
      <c r="C127" s="102"/>
      <c r="D127" s="103"/>
      <c r="E127" s="110" t="s">
        <v>423</v>
      </c>
      <c r="F127" s="116" t="s">
        <v>424</v>
      </c>
      <c r="G127" s="105">
        <f>+[9]E.C.P!F70</f>
        <v>88513933</v>
      </c>
    </row>
    <row r="128" spans="2:7" ht="16.5" customHeight="1">
      <c r="C128" s="102"/>
      <c r="D128" s="103"/>
      <c r="E128" s="110"/>
      <c r="F128" s="117" t="s">
        <v>425</v>
      </c>
      <c r="G128" s="107"/>
    </row>
    <row r="129" spans="3:7" ht="12.75" customHeight="1">
      <c r="C129" s="289"/>
      <c r="D129" s="289"/>
      <c r="E129" s="110" t="s">
        <v>426</v>
      </c>
      <c r="F129" s="82" t="s">
        <v>427</v>
      </c>
      <c r="G129" s="58">
        <v>-756774093</v>
      </c>
    </row>
    <row r="130" spans="3:7" ht="12.75" customHeight="1">
      <c r="C130" s="289"/>
      <c r="D130" s="289"/>
      <c r="E130" s="110" t="s">
        <v>428</v>
      </c>
      <c r="F130" s="82" t="s">
        <v>429</v>
      </c>
      <c r="G130" s="94">
        <v>12883586.381499946</v>
      </c>
    </row>
    <row r="131" spans="3:7" ht="17.25" customHeight="1" thickBot="1">
      <c r="C131" s="102"/>
      <c r="D131" s="103"/>
      <c r="E131" s="110" t="s">
        <v>430</v>
      </c>
      <c r="F131" s="116" t="s">
        <v>431</v>
      </c>
      <c r="G131" s="105">
        <f>SUM(G129:G130)</f>
        <v>-743890506.61849999</v>
      </c>
    </row>
    <row r="132" spans="3:7" ht="15" customHeight="1" thickBot="1">
      <c r="C132" s="102"/>
      <c r="D132" s="103"/>
      <c r="E132" s="110" t="s">
        <v>432</v>
      </c>
      <c r="F132" s="88" t="s">
        <v>433</v>
      </c>
      <c r="G132" s="118">
        <f>+G113+G120+G127+G131</f>
        <v>-507055636.61849999</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285542751.54150009</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183" priority="3" stopIfTrue="1" operator="between">
      <formula>-0.1</formula>
      <formula>-50</formula>
    </cfRule>
    <cfRule type="cellIs" dxfId="182" priority="4" stopIfTrue="1" operator="between">
      <formula>0.1</formula>
      <formula>50</formula>
    </cfRule>
  </conditionalFormatting>
  <conditionalFormatting sqref="G24:G28">
    <cfRule type="cellIs" dxfId="181" priority="1" stopIfTrue="1" operator="between">
      <formula>-0.1</formula>
      <formula>-50</formula>
    </cfRule>
    <cfRule type="cellIs" dxfId="180"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 sqref="G54"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R65536"/>
  <sheetViews>
    <sheetView showGridLines="0" zoomScaleNormal="100" zoomScaleSheetLayoutView="100" workbookViewId="0">
      <selection activeCell="IU1" sqref="IU1:WVR1048576"/>
    </sheetView>
  </sheetViews>
  <sheetFormatPr baseColWidth="10" defaultColWidth="0" defaultRowHeight="15.75" customHeight="1"/>
  <cols>
    <col min="1" max="1" width="4.7109375" style="35" customWidth="1"/>
    <col min="2" max="2" width="0" style="36" hidden="1" customWidth="1"/>
    <col min="3" max="3" width="48.42578125" style="37" customWidth="1"/>
    <col min="4" max="4" width="24.140625" style="31" customWidth="1"/>
    <col min="5" max="5" width="4.42578125" style="38" customWidth="1"/>
    <col min="6" max="6" width="43.7109375" style="31" customWidth="1"/>
    <col min="7" max="7" width="25" style="31" customWidth="1"/>
    <col min="8" max="8" width="3.5703125" style="31" customWidth="1"/>
    <col min="9" max="9" width="0" style="31" hidden="1" customWidth="1"/>
    <col min="10" max="10" width="1.5703125" style="31" hidden="1" customWidth="1"/>
    <col min="11" max="254" width="0" style="31" hidden="1"/>
    <col min="255" max="255" width="4.7109375" style="31" hidden="1" customWidth="1"/>
    <col min="256" max="256" width="0" style="31" hidden="1" customWidth="1"/>
    <col min="257" max="257" width="48.42578125" style="31" hidden="1" customWidth="1"/>
    <col min="258" max="258" width="24.140625" style="31" hidden="1" customWidth="1"/>
    <col min="259" max="259" width="20.7109375" style="31" hidden="1" customWidth="1"/>
    <col min="260" max="260" width="5.85546875" style="31" hidden="1" customWidth="1"/>
    <col min="261" max="261" width="43.7109375" style="31" hidden="1" customWidth="1"/>
    <col min="262" max="262" width="19" style="31" hidden="1" customWidth="1"/>
    <col min="263" max="263" width="17.7109375" style="31" hidden="1" customWidth="1"/>
    <col min="264" max="264" width="1.85546875" style="31" hidden="1" customWidth="1"/>
    <col min="265" max="265" width="0" style="31" hidden="1" customWidth="1"/>
    <col min="266" max="266" width="1.5703125" style="31" hidden="1" customWidth="1"/>
    <col min="267" max="510" width="0" style="31" hidden="1"/>
    <col min="511" max="511" width="4.7109375" style="31" hidden="1" customWidth="1"/>
    <col min="512" max="512" width="0" style="31" hidden="1" customWidth="1"/>
    <col min="513" max="513" width="48.42578125" style="31" hidden="1" customWidth="1"/>
    <col min="514" max="514" width="24.140625" style="31" hidden="1" customWidth="1"/>
    <col min="515" max="515" width="20.7109375" style="31" hidden="1" customWidth="1"/>
    <col min="516" max="516" width="5.85546875" style="31" hidden="1" customWidth="1"/>
    <col min="517" max="517" width="43.7109375" style="31" hidden="1" customWidth="1"/>
    <col min="518" max="518" width="19" style="31" hidden="1" customWidth="1"/>
    <col min="519" max="519" width="17.7109375" style="31" hidden="1" customWidth="1"/>
    <col min="520" max="520" width="1.85546875" style="31" hidden="1" customWidth="1"/>
    <col min="521" max="521" width="0" style="31" hidden="1" customWidth="1"/>
    <col min="522" max="522" width="1.5703125" style="31" hidden="1" customWidth="1"/>
    <col min="523" max="766" width="0" style="31" hidden="1"/>
    <col min="767" max="767" width="4.7109375" style="31" hidden="1" customWidth="1"/>
    <col min="768" max="768" width="0" style="31" hidden="1" customWidth="1"/>
    <col min="769" max="769" width="48.42578125" style="31" hidden="1" customWidth="1"/>
    <col min="770" max="770" width="24.140625" style="31" hidden="1" customWidth="1"/>
    <col min="771" max="771" width="20.7109375" style="31" hidden="1" customWidth="1"/>
    <col min="772" max="772" width="5.85546875" style="31" hidden="1" customWidth="1"/>
    <col min="773" max="773" width="43.7109375" style="31" hidden="1" customWidth="1"/>
    <col min="774" max="774" width="19" style="31" hidden="1" customWidth="1"/>
    <col min="775" max="775" width="17.7109375" style="31" hidden="1" customWidth="1"/>
    <col min="776" max="776" width="1.85546875" style="31" hidden="1" customWidth="1"/>
    <col min="777" max="777" width="0" style="31" hidden="1" customWidth="1"/>
    <col min="778" max="778" width="1.5703125" style="31" hidden="1" customWidth="1"/>
    <col min="779" max="1022" width="0" style="31" hidden="1"/>
    <col min="1023" max="1023" width="4.7109375" style="31" hidden="1" customWidth="1"/>
    <col min="1024" max="1024" width="0" style="31" hidden="1" customWidth="1"/>
    <col min="1025" max="1025" width="48.42578125" style="31" hidden="1" customWidth="1"/>
    <col min="1026" max="1026" width="24.140625" style="31" hidden="1" customWidth="1"/>
    <col min="1027" max="1027" width="20.7109375" style="31" hidden="1" customWidth="1"/>
    <col min="1028" max="1028" width="5.85546875" style="31" hidden="1" customWidth="1"/>
    <col min="1029" max="1029" width="43.7109375" style="31" hidden="1" customWidth="1"/>
    <col min="1030" max="1030" width="19" style="31" hidden="1" customWidth="1"/>
    <col min="1031" max="1031" width="17.7109375" style="31" hidden="1" customWidth="1"/>
    <col min="1032" max="1032" width="1.85546875" style="31" hidden="1" customWidth="1"/>
    <col min="1033" max="1033" width="0" style="31" hidden="1" customWidth="1"/>
    <col min="1034" max="1034" width="1.5703125" style="31" hidden="1" customWidth="1"/>
    <col min="1035" max="1278" width="0" style="31" hidden="1"/>
    <col min="1279" max="1279" width="4.7109375" style="31" hidden="1" customWidth="1"/>
    <col min="1280" max="1280" width="0" style="31" hidden="1" customWidth="1"/>
    <col min="1281" max="1281" width="48.42578125" style="31" hidden="1" customWidth="1"/>
    <col min="1282" max="1282" width="24.140625" style="31" hidden="1" customWidth="1"/>
    <col min="1283" max="1283" width="20.7109375" style="31" hidden="1" customWidth="1"/>
    <col min="1284" max="1284" width="5.85546875" style="31" hidden="1" customWidth="1"/>
    <col min="1285" max="1285" width="43.7109375" style="31" hidden="1" customWidth="1"/>
    <col min="1286" max="1286" width="19" style="31" hidden="1" customWidth="1"/>
    <col min="1287" max="1287" width="17.7109375" style="31" hidden="1" customWidth="1"/>
    <col min="1288" max="1288" width="1.85546875" style="31" hidden="1" customWidth="1"/>
    <col min="1289" max="1289" width="0" style="31" hidden="1" customWidth="1"/>
    <col min="1290" max="1290" width="1.5703125" style="31" hidden="1" customWidth="1"/>
    <col min="1291" max="1534" width="0" style="31" hidden="1"/>
    <col min="1535" max="1535" width="4.7109375" style="31" hidden="1" customWidth="1"/>
    <col min="1536" max="1536" width="0" style="31" hidden="1" customWidth="1"/>
    <col min="1537" max="1537" width="48.42578125" style="31" hidden="1" customWidth="1"/>
    <col min="1538" max="1538" width="24.140625" style="31" hidden="1" customWidth="1"/>
    <col min="1539" max="1539" width="20.7109375" style="31" hidden="1" customWidth="1"/>
    <col min="1540" max="1540" width="5.85546875" style="31" hidden="1" customWidth="1"/>
    <col min="1541" max="1541" width="43.7109375" style="31" hidden="1" customWidth="1"/>
    <col min="1542" max="1542" width="19" style="31" hidden="1" customWidth="1"/>
    <col min="1543" max="1543" width="17.7109375" style="31" hidden="1" customWidth="1"/>
    <col min="1544" max="1544" width="1.85546875" style="31" hidden="1" customWidth="1"/>
    <col min="1545" max="1545" width="0" style="31" hidden="1" customWidth="1"/>
    <col min="1546" max="1546" width="1.5703125" style="31" hidden="1" customWidth="1"/>
    <col min="1547" max="1790" width="0" style="31" hidden="1"/>
    <col min="1791" max="1791" width="4.7109375" style="31" hidden="1" customWidth="1"/>
    <col min="1792" max="1792" width="0" style="31" hidden="1" customWidth="1"/>
    <col min="1793" max="1793" width="48.42578125" style="31" hidden="1" customWidth="1"/>
    <col min="1794" max="1794" width="24.140625" style="31" hidden="1" customWidth="1"/>
    <col min="1795" max="1795" width="20.7109375" style="31" hidden="1" customWidth="1"/>
    <col min="1796" max="1796" width="5.85546875" style="31" hidden="1" customWidth="1"/>
    <col min="1797" max="1797" width="43.7109375" style="31" hidden="1" customWidth="1"/>
    <col min="1798" max="1798" width="19" style="31" hidden="1" customWidth="1"/>
    <col min="1799" max="1799" width="17.7109375" style="31" hidden="1" customWidth="1"/>
    <col min="1800" max="1800" width="1.85546875" style="31" hidden="1" customWidth="1"/>
    <col min="1801" max="1801" width="0" style="31" hidden="1" customWidth="1"/>
    <col min="1802" max="1802" width="1.5703125" style="31" hidden="1" customWidth="1"/>
    <col min="1803" max="2046" width="0" style="31" hidden="1"/>
    <col min="2047" max="2047" width="4.7109375" style="31" hidden="1" customWidth="1"/>
    <col min="2048" max="2048" width="0" style="31" hidden="1" customWidth="1"/>
    <col min="2049" max="2049" width="48.42578125" style="31" hidden="1" customWidth="1"/>
    <col min="2050" max="2050" width="24.140625" style="31" hidden="1" customWidth="1"/>
    <col min="2051" max="2051" width="20.7109375" style="31" hidden="1" customWidth="1"/>
    <col min="2052" max="2052" width="5.85546875" style="31" hidden="1" customWidth="1"/>
    <col min="2053" max="2053" width="43.7109375" style="31" hidden="1" customWidth="1"/>
    <col min="2054" max="2054" width="19" style="31" hidden="1" customWidth="1"/>
    <col min="2055" max="2055" width="17.7109375" style="31" hidden="1" customWidth="1"/>
    <col min="2056" max="2056" width="1.85546875" style="31" hidden="1" customWidth="1"/>
    <col min="2057" max="2057" width="0" style="31" hidden="1" customWidth="1"/>
    <col min="2058" max="2058" width="1.5703125" style="31" hidden="1" customWidth="1"/>
    <col min="2059" max="2302" width="0" style="31" hidden="1"/>
    <col min="2303" max="2303" width="4.7109375" style="31" hidden="1" customWidth="1"/>
    <col min="2304" max="2304" width="0" style="31" hidden="1" customWidth="1"/>
    <col min="2305" max="2305" width="48.42578125" style="31" hidden="1" customWidth="1"/>
    <col min="2306" max="2306" width="24.140625" style="31" hidden="1" customWidth="1"/>
    <col min="2307" max="2307" width="20.7109375" style="31" hidden="1" customWidth="1"/>
    <col min="2308" max="2308" width="5.85546875" style="31" hidden="1" customWidth="1"/>
    <col min="2309" max="2309" width="43.7109375" style="31" hidden="1" customWidth="1"/>
    <col min="2310" max="2310" width="19" style="31" hidden="1" customWidth="1"/>
    <col min="2311" max="2311" width="17.7109375" style="31" hidden="1" customWidth="1"/>
    <col min="2312" max="2312" width="1.85546875" style="31" hidden="1" customWidth="1"/>
    <col min="2313" max="2313" width="0" style="31" hidden="1" customWidth="1"/>
    <col min="2314" max="2314" width="1.5703125" style="31" hidden="1" customWidth="1"/>
    <col min="2315" max="2558" width="0" style="31" hidden="1"/>
    <col min="2559" max="2559" width="4.7109375" style="31" hidden="1" customWidth="1"/>
    <col min="2560" max="2560" width="0" style="31" hidden="1" customWidth="1"/>
    <col min="2561" max="2561" width="48.42578125" style="31" hidden="1" customWidth="1"/>
    <col min="2562" max="2562" width="24.140625" style="31" hidden="1" customWidth="1"/>
    <col min="2563" max="2563" width="20.7109375" style="31" hidden="1" customWidth="1"/>
    <col min="2564" max="2564" width="5.85546875" style="31" hidden="1" customWidth="1"/>
    <col min="2565" max="2565" width="43.7109375" style="31" hidden="1" customWidth="1"/>
    <col min="2566" max="2566" width="19" style="31" hidden="1" customWidth="1"/>
    <col min="2567" max="2567" width="17.7109375" style="31" hidden="1" customWidth="1"/>
    <col min="2568" max="2568" width="1.85546875" style="31" hidden="1" customWidth="1"/>
    <col min="2569" max="2569" width="0" style="31" hidden="1" customWidth="1"/>
    <col min="2570" max="2570" width="1.5703125" style="31" hidden="1" customWidth="1"/>
    <col min="2571" max="2814" width="0" style="31" hidden="1"/>
    <col min="2815" max="2815" width="4.7109375" style="31" hidden="1" customWidth="1"/>
    <col min="2816" max="2816" width="0" style="31" hidden="1" customWidth="1"/>
    <col min="2817" max="2817" width="48.42578125" style="31" hidden="1" customWidth="1"/>
    <col min="2818" max="2818" width="24.140625" style="31" hidden="1" customWidth="1"/>
    <col min="2819" max="2819" width="20.7109375" style="31" hidden="1" customWidth="1"/>
    <col min="2820" max="2820" width="5.85546875" style="31" hidden="1" customWidth="1"/>
    <col min="2821" max="2821" width="43.7109375" style="31" hidden="1" customWidth="1"/>
    <col min="2822" max="2822" width="19" style="31" hidden="1" customWidth="1"/>
    <col min="2823" max="2823" width="17.7109375" style="31" hidden="1" customWidth="1"/>
    <col min="2824" max="2824" width="1.85546875" style="31" hidden="1" customWidth="1"/>
    <col min="2825" max="2825" width="0" style="31" hidden="1" customWidth="1"/>
    <col min="2826" max="2826" width="1.5703125" style="31" hidden="1" customWidth="1"/>
    <col min="2827" max="3070" width="0" style="31" hidden="1"/>
    <col min="3071" max="3071" width="4.7109375" style="31" hidden="1" customWidth="1"/>
    <col min="3072" max="3072" width="0" style="31" hidden="1" customWidth="1"/>
    <col min="3073" max="3073" width="48.42578125" style="31" hidden="1" customWidth="1"/>
    <col min="3074" max="3074" width="24.140625" style="31" hidden="1" customWidth="1"/>
    <col min="3075" max="3075" width="20.7109375" style="31" hidden="1" customWidth="1"/>
    <col min="3076" max="3076" width="5.85546875" style="31" hidden="1" customWidth="1"/>
    <col min="3077" max="3077" width="43.7109375" style="31" hidden="1" customWidth="1"/>
    <col min="3078" max="3078" width="19" style="31" hidden="1" customWidth="1"/>
    <col min="3079" max="3079" width="17.7109375" style="31" hidden="1" customWidth="1"/>
    <col min="3080" max="3080" width="1.85546875" style="31" hidden="1" customWidth="1"/>
    <col min="3081" max="3081" width="0" style="31" hidden="1" customWidth="1"/>
    <col min="3082" max="3082" width="1.5703125" style="31" hidden="1" customWidth="1"/>
    <col min="3083" max="3326" width="0" style="31" hidden="1"/>
    <col min="3327" max="3327" width="4.7109375" style="31" hidden="1" customWidth="1"/>
    <col min="3328" max="3328" width="0" style="31" hidden="1" customWidth="1"/>
    <col min="3329" max="3329" width="48.42578125" style="31" hidden="1" customWidth="1"/>
    <col min="3330" max="3330" width="24.140625" style="31" hidden="1" customWidth="1"/>
    <col min="3331" max="3331" width="20.7109375" style="31" hidden="1" customWidth="1"/>
    <col min="3332" max="3332" width="5.85546875" style="31" hidden="1" customWidth="1"/>
    <col min="3333" max="3333" width="43.7109375" style="31" hidden="1" customWidth="1"/>
    <col min="3334" max="3334" width="19" style="31" hidden="1" customWidth="1"/>
    <col min="3335" max="3335" width="17.7109375" style="31" hidden="1" customWidth="1"/>
    <col min="3336" max="3336" width="1.85546875" style="31" hidden="1" customWidth="1"/>
    <col min="3337" max="3337" width="0" style="31" hidden="1" customWidth="1"/>
    <col min="3338" max="3338" width="1.5703125" style="31" hidden="1" customWidth="1"/>
    <col min="3339" max="3582" width="0" style="31" hidden="1"/>
    <col min="3583" max="3583" width="4.7109375" style="31" hidden="1" customWidth="1"/>
    <col min="3584" max="3584" width="0" style="31" hidden="1" customWidth="1"/>
    <col min="3585" max="3585" width="48.42578125" style="31" hidden="1" customWidth="1"/>
    <col min="3586" max="3586" width="24.140625" style="31" hidden="1" customWidth="1"/>
    <col min="3587" max="3587" width="20.7109375" style="31" hidden="1" customWidth="1"/>
    <col min="3588" max="3588" width="5.85546875" style="31" hidden="1" customWidth="1"/>
    <col min="3589" max="3589" width="43.7109375" style="31" hidden="1" customWidth="1"/>
    <col min="3590" max="3590" width="19" style="31" hidden="1" customWidth="1"/>
    <col min="3591" max="3591" width="17.7109375" style="31" hidden="1" customWidth="1"/>
    <col min="3592" max="3592" width="1.85546875" style="31" hidden="1" customWidth="1"/>
    <col min="3593" max="3593" width="0" style="31" hidden="1" customWidth="1"/>
    <col min="3594" max="3594" width="1.5703125" style="31" hidden="1" customWidth="1"/>
    <col min="3595" max="3838" width="0" style="31" hidden="1"/>
    <col min="3839" max="3839" width="4.7109375" style="31" hidden="1" customWidth="1"/>
    <col min="3840" max="3840" width="0" style="31" hidden="1" customWidth="1"/>
    <col min="3841" max="3841" width="48.42578125" style="31" hidden="1" customWidth="1"/>
    <col min="3842" max="3842" width="24.140625" style="31" hidden="1" customWidth="1"/>
    <col min="3843" max="3843" width="20.7109375" style="31" hidden="1" customWidth="1"/>
    <col min="3844" max="3844" width="5.85546875" style="31" hidden="1" customWidth="1"/>
    <col min="3845" max="3845" width="43.7109375" style="31" hidden="1" customWidth="1"/>
    <col min="3846" max="3846" width="19" style="31" hidden="1" customWidth="1"/>
    <col min="3847" max="3847" width="17.7109375" style="31" hidden="1" customWidth="1"/>
    <col min="3848" max="3848" width="1.85546875" style="31" hidden="1" customWidth="1"/>
    <col min="3849" max="3849" width="0" style="31" hidden="1" customWidth="1"/>
    <col min="3850" max="3850" width="1.5703125" style="31" hidden="1" customWidth="1"/>
    <col min="3851" max="4094" width="0" style="31" hidden="1"/>
    <col min="4095" max="4095" width="4.7109375" style="31" hidden="1" customWidth="1"/>
    <col min="4096" max="4096" width="0" style="31" hidden="1" customWidth="1"/>
    <col min="4097" max="4097" width="48.42578125" style="31" hidden="1" customWidth="1"/>
    <col min="4098" max="4098" width="24.140625" style="31" hidden="1" customWidth="1"/>
    <col min="4099" max="4099" width="20.7109375" style="31" hidden="1" customWidth="1"/>
    <col min="4100" max="4100" width="5.85546875" style="31" hidden="1" customWidth="1"/>
    <col min="4101" max="4101" width="43.7109375" style="31" hidden="1" customWidth="1"/>
    <col min="4102" max="4102" width="19" style="31" hidden="1" customWidth="1"/>
    <col min="4103" max="4103" width="17.7109375" style="31" hidden="1" customWidth="1"/>
    <col min="4104" max="4104" width="1.85546875" style="31" hidden="1" customWidth="1"/>
    <col min="4105" max="4105" width="0" style="31" hidden="1" customWidth="1"/>
    <col min="4106" max="4106" width="1.5703125" style="31" hidden="1" customWidth="1"/>
    <col min="4107" max="4350" width="0" style="31" hidden="1"/>
    <col min="4351" max="4351" width="4.7109375" style="31" hidden="1" customWidth="1"/>
    <col min="4352" max="4352" width="0" style="31" hidden="1" customWidth="1"/>
    <col min="4353" max="4353" width="48.42578125" style="31" hidden="1" customWidth="1"/>
    <col min="4354" max="4354" width="24.140625" style="31" hidden="1" customWidth="1"/>
    <col min="4355" max="4355" width="20.7109375" style="31" hidden="1" customWidth="1"/>
    <col min="4356" max="4356" width="5.85546875" style="31" hidden="1" customWidth="1"/>
    <col min="4357" max="4357" width="43.7109375" style="31" hidden="1" customWidth="1"/>
    <col min="4358" max="4358" width="19" style="31" hidden="1" customWidth="1"/>
    <col min="4359" max="4359" width="17.7109375" style="31" hidden="1" customWidth="1"/>
    <col min="4360" max="4360" width="1.85546875" style="31" hidden="1" customWidth="1"/>
    <col min="4361" max="4361" width="0" style="31" hidden="1" customWidth="1"/>
    <col min="4362" max="4362" width="1.5703125" style="31" hidden="1" customWidth="1"/>
    <col min="4363" max="4606" width="0" style="31" hidden="1"/>
    <col min="4607" max="4607" width="4.7109375" style="31" hidden="1" customWidth="1"/>
    <col min="4608" max="4608" width="0" style="31" hidden="1" customWidth="1"/>
    <col min="4609" max="4609" width="48.42578125" style="31" hidden="1" customWidth="1"/>
    <col min="4610" max="4610" width="24.140625" style="31" hidden="1" customWidth="1"/>
    <col min="4611" max="4611" width="20.7109375" style="31" hidden="1" customWidth="1"/>
    <col min="4612" max="4612" width="5.85546875" style="31" hidden="1" customWidth="1"/>
    <col min="4613" max="4613" width="43.7109375" style="31" hidden="1" customWidth="1"/>
    <col min="4614" max="4614" width="19" style="31" hidden="1" customWidth="1"/>
    <col min="4615" max="4615" width="17.7109375" style="31" hidden="1" customWidth="1"/>
    <col min="4616" max="4616" width="1.85546875" style="31" hidden="1" customWidth="1"/>
    <col min="4617" max="4617" width="0" style="31" hidden="1" customWidth="1"/>
    <col min="4618" max="4618" width="1.5703125" style="31" hidden="1" customWidth="1"/>
    <col min="4619" max="4862" width="0" style="31" hidden="1"/>
    <col min="4863" max="4863" width="4.7109375" style="31" hidden="1" customWidth="1"/>
    <col min="4864" max="4864" width="0" style="31" hidden="1" customWidth="1"/>
    <col min="4865" max="4865" width="48.42578125" style="31" hidden="1" customWidth="1"/>
    <col min="4866" max="4866" width="24.140625" style="31" hidden="1" customWidth="1"/>
    <col min="4867" max="4867" width="20.7109375" style="31" hidden="1" customWidth="1"/>
    <col min="4868" max="4868" width="5.85546875" style="31" hidden="1" customWidth="1"/>
    <col min="4869" max="4869" width="43.7109375" style="31" hidden="1" customWidth="1"/>
    <col min="4870" max="4870" width="19" style="31" hidden="1" customWidth="1"/>
    <col min="4871" max="4871" width="17.7109375" style="31" hidden="1" customWidth="1"/>
    <col min="4872" max="4872" width="1.85546875" style="31" hidden="1" customWidth="1"/>
    <col min="4873" max="4873" width="0" style="31" hidden="1" customWidth="1"/>
    <col min="4874" max="4874" width="1.5703125" style="31" hidden="1" customWidth="1"/>
    <col min="4875" max="5118" width="0" style="31" hidden="1"/>
    <col min="5119" max="5119" width="4.7109375" style="31" hidden="1" customWidth="1"/>
    <col min="5120" max="5120" width="0" style="31" hidden="1" customWidth="1"/>
    <col min="5121" max="5121" width="48.42578125" style="31" hidden="1" customWidth="1"/>
    <col min="5122" max="5122" width="24.140625" style="31" hidden="1" customWidth="1"/>
    <col min="5123" max="5123" width="20.7109375" style="31" hidden="1" customWidth="1"/>
    <col min="5124" max="5124" width="5.85546875" style="31" hidden="1" customWidth="1"/>
    <col min="5125" max="5125" width="43.7109375" style="31" hidden="1" customWidth="1"/>
    <col min="5126" max="5126" width="19" style="31" hidden="1" customWidth="1"/>
    <col min="5127" max="5127" width="17.7109375" style="31" hidden="1" customWidth="1"/>
    <col min="5128" max="5128" width="1.85546875" style="31" hidden="1" customWidth="1"/>
    <col min="5129" max="5129" width="0" style="31" hidden="1" customWidth="1"/>
    <col min="5130" max="5130" width="1.5703125" style="31" hidden="1" customWidth="1"/>
    <col min="5131" max="5374" width="0" style="31" hidden="1"/>
    <col min="5375" max="5375" width="4.7109375" style="31" hidden="1" customWidth="1"/>
    <col min="5376" max="5376" width="0" style="31" hidden="1" customWidth="1"/>
    <col min="5377" max="5377" width="48.42578125" style="31" hidden="1" customWidth="1"/>
    <col min="5378" max="5378" width="24.140625" style="31" hidden="1" customWidth="1"/>
    <col min="5379" max="5379" width="20.7109375" style="31" hidden="1" customWidth="1"/>
    <col min="5380" max="5380" width="5.85546875" style="31" hidden="1" customWidth="1"/>
    <col min="5381" max="5381" width="43.7109375" style="31" hidden="1" customWidth="1"/>
    <col min="5382" max="5382" width="19" style="31" hidden="1" customWidth="1"/>
    <col min="5383" max="5383" width="17.7109375" style="31" hidden="1" customWidth="1"/>
    <col min="5384" max="5384" width="1.85546875" style="31" hidden="1" customWidth="1"/>
    <col min="5385" max="5385" width="0" style="31" hidden="1" customWidth="1"/>
    <col min="5386" max="5386" width="1.5703125" style="31" hidden="1" customWidth="1"/>
    <col min="5387" max="5630" width="0" style="31" hidden="1"/>
    <col min="5631" max="5631" width="4.7109375" style="31" hidden="1" customWidth="1"/>
    <col min="5632" max="5632" width="0" style="31" hidden="1" customWidth="1"/>
    <col min="5633" max="5633" width="48.42578125" style="31" hidden="1" customWidth="1"/>
    <col min="5634" max="5634" width="24.140625" style="31" hidden="1" customWidth="1"/>
    <col min="5635" max="5635" width="20.7109375" style="31" hidden="1" customWidth="1"/>
    <col min="5636" max="5636" width="5.85546875" style="31" hidden="1" customWidth="1"/>
    <col min="5637" max="5637" width="43.7109375" style="31" hidden="1" customWidth="1"/>
    <col min="5638" max="5638" width="19" style="31" hidden="1" customWidth="1"/>
    <col min="5639" max="5639" width="17.7109375" style="31" hidden="1" customWidth="1"/>
    <col min="5640" max="5640" width="1.85546875" style="31" hidden="1" customWidth="1"/>
    <col min="5641" max="5641" width="0" style="31" hidden="1" customWidth="1"/>
    <col min="5642" max="5642" width="1.5703125" style="31" hidden="1" customWidth="1"/>
    <col min="5643" max="5886" width="0" style="31" hidden="1"/>
    <col min="5887" max="5887" width="4.7109375" style="31" hidden="1" customWidth="1"/>
    <col min="5888" max="5888" width="0" style="31" hidden="1" customWidth="1"/>
    <col min="5889" max="5889" width="48.42578125" style="31" hidden="1" customWidth="1"/>
    <col min="5890" max="5890" width="24.140625" style="31" hidden="1" customWidth="1"/>
    <col min="5891" max="5891" width="20.7109375" style="31" hidden="1" customWidth="1"/>
    <col min="5892" max="5892" width="5.85546875" style="31" hidden="1" customWidth="1"/>
    <col min="5893" max="5893" width="43.7109375" style="31" hidden="1" customWidth="1"/>
    <col min="5894" max="5894" width="19" style="31" hidden="1" customWidth="1"/>
    <col min="5895" max="5895" width="17.7109375" style="31" hidden="1" customWidth="1"/>
    <col min="5896" max="5896" width="1.85546875" style="31" hidden="1" customWidth="1"/>
    <col min="5897" max="5897" width="0" style="31" hidden="1" customWidth="1"/>
    <col min="5898" max="5898" width="1.5703125" style="31" hidden="1" customWidth="1"/>
    <col min="5899" max="6142" width="0" style="31" hidden="1"/>
    <col min="6143" max="6143" width="4.7109375" style="31" hidden="1" customWidth="1"/>
    <col min="6144" max="6144" width="0" style="31" hidden="1" customWidth="1"/>
    <col min="6145" max="6145" width="48.42578125" style="31" hidden="1" customWidth="1"/>
    <col min="6146" max="6146" width="24.140625" style="31" hidden="1" customWidth="1"/>
    <col min="6147" max="6147" width="20.7109375" style="31" hidden="1" customWidth="1"/>
    <col min="6148" max="6148" width="5.85546875" style="31" hidden="1" customWidth="1"/>
    <col min="6149" max="6149" width="43.7109375" style="31" hidden="1" customWidth="1"/>
    <col min="6150" max="6150" width="19" style="31" hidden="1" customWidth="1"/>
    <col min="6151" max="6151" width="17.7109375" style="31" hidden="1" customWidth="1"/>
    <col min="6152" max="6152" width="1.85546875" style="31" hidden="1" customWidth="1"/>
    <col min="6153" max="6153" width="0" style="31" hidden="1" customWidth="1"/>
    <col min="6154" max="6154" width="1.5703125" style="31" hidden="1" customWidth="1"/>
    <col min="6155" max="6398" width="0" style="31" hidden="1"/>
    <col min="6399" max="6399" width="4.7109375" style="31" hidden="1" customWidth="1"/>
    <col min="6400" max="6400" width="0" style="31" hidden="1" customWidth="1"/>
    <col min="6401" max="6401" width="48.42578125" style="31" hidden="1" customWidth="1"/>
    <col min="6402" max="6402" width="24.140625" style="31" hidden="1" customWidth="1"/>
    <col min="6403" max="6403" width="20.7109375" style="31" hidden="1" customWidth="1"/>
    <col min="6404" max="6404" width="5.85546875" style="31" hidden="1" customWidth="1"/>
    <col min="6405" max="6405" width="43.7109375" style="31" hidden="1" customWidth="1"/>
    <col min="6406" max="6406" width="19" style="31" hidden="1" customWidth="1"/>
    <col min="6407" max="6407" width="17.7109375" style="31" hidden="1" customWidth="1"/>
    <col min="6408" max="6408" width="1.85546875" style="31" hidden="1" customWidth="1"/>
    <col min="6409" max="6409" width="0" style="31" hidden="1" customWidth="1"/>
    <col min="6410" max="6410" width="1.5703125" style="31" hidden="1" customWidth="1"/>
    <col min="6411" max="6654" width="0" style="31" hidden="1"/>
    <col min="6655" max="6655" width="4.7109375" style="31" hidden="1" customWidth="1"/>
    <col min="6656" max="6656" width="0" style="31" hidden="1" customWidth="1"/>
    <col min="6657" max="6657" width="48.42578125" style="31" hidden="1" customWidth="1"/>
    <col min="6658" max="6658" width="24.140625" style="31" hidden="1" customWidth="1"/>
    <col min="6659" max="6659" width="20.7109375" style="31" hidden="1" customWidth="1"/>
    <col min="6660" max="6660" width="5.85546875" style="31" hidden="1" customWidth="1"/>
    <col min="6661" max="6661" width="43.7109375" style="31" hidden="1" customWidth="1"/>
    <col min="6662" max="6662" width="19" style="31" hidden="1" customWidth="1"/>
    <col min="6663" max="6663" width="17.7109375" style="31" hidden="1" customWidth="1"/>
    <col min="6664" max="6664" width="1.85546875" style="31" hidden="1" customWidth="1"/>
    <col min="6665" max="6665" width="0" style="31" hidden="1" customWidth="1"/>
    <col min="6666" max="6666" width="1.5703125" style="31" hidden="1" customWidth="1"/>
    <col min="6667" max="6910" width="0" style="31" hidden="1"/>
    <col min="6911" max="6911" width="4.7109375" style="31" hidden="1" customWidth="1"/>
    <col min="6912" max="6912" width="0" style="31" hidden="1" customWidth="1"/>
    <col min="6913" max="6913" width="48.42578125" style="31" hidden="1" customWidth="1"/>
    <col min="6914" max="6914" width="24.140625" style="31" hidden="1" customWidth="1"/>
    <col min="6915" max="6915" width="20.7109375" style="31" hidden="1" customWidth="1"/>
    <col min="6916" max="6916" width="5.85546875" style="31" hidden="1" customWidth="1"/>
    <col min="6917" max="6917" width="43.7109375" style="31" hidden="1" customWidth="1"/>
    <col min="6918" max="6918" width="19" style="31" hidden="1" customWidth="1"/>
    <col min="6919" max="6919" width="17.7109375" style="31" hidden="1" customWidth="1"/>
    <col min="6920" max="6920" width="1.85546875" style="31" hidden="1" customWidth="1"/>
    <col min="6921" max="6921" width="0" style="31" hidden="1" customWidth="1"/>
    <col min="6922" max="6922" width="1.5703125" style="31" hidden="1" customWidth="1"/>
    <col min="6923" max="7166" width="0" style="31" hidden="1"/>
    <col min="7167" max="7167" width="4.7109375" style="31" hidden="1" customWidth="1"/>
    <col min="7168" max="7168" width="0" style="31" hidden="1" customWidth="1"/>
    <col min="7169" max="7169" width="48.42578125" style="31" hidden="1" customWidth="1"/>
    <col min="7170" max="7170" width="24.140625" style="31" hidden="1" customWidth="1"/>
    <col min="7171" max="7171" width="20.7109375" style="31" hidden="1" customWidth="1"/>
    <col min="7172" max="7172" width="5.85546875" style="31" hidden="1" customWidth="1"/>
    <col min="7173" max="7173" width="43.7109375" style="31" hidden="1" customWidth="1"/>
    <col min="7174" max="7174" width="19" style="31" hidden="1" customWidth="1"/>
    <col min="7175" max="7175" width="17.7109375" style="31" hidden="1" customWidth="1"/>
    <col min="7176" max="7176" width="1.85546875" style="31" hidden="1" customWidth="1"/>
    <col min="7177" max="7177" width="0" style="31" hidden="1" customWidth="1"/>
    <col min="7178" max="7178" width="1.5703125" style="31" hidden="1" customWidth="1"/>
    <col min="7179" max="7422" width="0" style="31" hidden="1"/>
    <col min="7423" max="7423" width="4.7109375" style="31" hidden="1" customWidth="1"/>
    <col min="7424" max="7424" width="0" style="31" hidden="1" customWidth="1"/>
    <col min="7425" max="7425" width="48.42578125" style="31" hidden="1" customWidth="1"/>
    <col min="7426" max="7426" width="24.140625" style="31" hidden="1" customWidth="1"/>
    <col min="7427" max="7427" width="20.7109375" style="31" hidden="1" customWidth="1"/>
    <col min="7428" max="7428" width="5.85546875" style="31" hidden="1" customWidth="1"/>
    <col min="7429" max="7429" width="43.7109375" style="31" hidden="1" customWidth="1"/>
    <col min="7430" max="7430" width="19" style="31" hidden="1" customWidth="1"/>
    <col min="7431" max="7431" width="17.7109375" style="31" hidden="1" customWidth="1"/>
    <col min="7432" max="7432" width="1.85546875" style="31" hidden="1" customWidth="1"/>
    <col min="7433" max="7433" width="0" style="31" hidden="1" customWidth="1"/>
    <col min="7434" max="7434" width="1.5703125" style="31" hidden="1" customWidth="1"/>
    <col min="7435" max="7678" width="0" style="31" hidden="1"/>
    <col min="7679" max="7679" width="4.7109375" style="31" hidden="1" customWidth="1"/>
    <col min="7680" max="7680" width="0" style="31" hidden="1" customWidth="1"/>
    <col min="7681" max="7681" width="48.42578125" style="31" hidden="1" customWidth="1"/>
    <col min="7682" max="7682" width="24.140625" style="31" hidden="1" customWidth="1"/>
    <col min="7683" max="7683" width="20.7109375" style="31" hidden="1" customWidth="1"/>
    <col min="7684" max="7684" width="5.85546875" style="31" hidden="1" customWidth="1"/>
    <col min="7685" max="7685" width="43.7109375" style="31" hidden="1" customWidth="1"/>
    <col min="7686" max="7686" width="19" style="31" hidden="1" customWidth="1"/>
    <col min="7687" max="7687" width="17.7109375" style="31" hidden="1" customWidth="1"/>
    <col min="7688" max="7688" width="1.85546875" style="31" hidden="1" customWidth="1"/>
    <col min="7689" max="7689" width="0" style="31" hidden="1" customWidth="1"/>
    <col min="7690" max="7690" width="1.5703125" style="31" hidden="1" customWidth="1"/>
    <col min="7691" max="7934" width="0" style="31" hidden="1"/>
    <col min="7935" max="7935" width="4.7109375" style="31" hidden="1" customWidth="1"/>
    <col min="7936" max="7936" width="0" style="31" hidden="1" customWidth="1"/>
    <col min="7937" max="7937" width="48.42578125" style="31" hidden="1" customWidth="1"/>
    <col min="7938" max="7938" width="24.140625" style="31" hidden="1" customWidth="1"/>
    <col min="7939" max="7939" width="20.7109375" style="31" hidden="1" customWidth="1"/>
    <col min="7940" max="7940" width="5.85546875" style="31" hidden="1" customWidth="1"/>
    <col min="7941" max="7941" width="43.7109375" style="31" hidden="1" customWidth="1"/>
    <col min="7942" max="7942" width="19" style="31" hidden="1" customWidth="1"/>
    <col min="7943" max="7943" width="17.7109375" style="31" hidden="1" customWidth="1"/>
    <col min="7944" max="7944" width="1.85546875" style="31" hidden="1" customWidth="1"/>
    <col min="7945" max="7945" width="0" style="31" hidden="1" customWidth="1"/>
    <col min="7946" max="7946" width="1.5703125" style="31" hidden="1" customWidth="1"/>
    <col min="7947" max="8190" width="0" style="31" hidden="1"/>
    <col min="8191" max="8191" width="4.7109375" style="31" hidden="1" customWidth="1"/>
    <col min="8192" max="8192" width="0" style="31" hidden="1" customWidth="1"/>
    <col min="8193" max="8193" width="48.42578125" style="31" hidden="1" customWidth="1"/>
    <col min="8194" max="8194" width="24.140625" style="31" hidden="1" customWidth="1"/>
    <col min="8195" max="8195" width="20.7109375" style="31" hidden="1" customWidth="1"/>
    <col min="8196" max="8196" width="5.85546875" style="31" hidden="1" customWidth="1"/>
    <col min="8197" max="8197" width="43.7109375" style="31" hidden="1" customWidth="1"/>
    <col min="8198" max="8198" width="19" style="31" hidden="1" customWidth="1"/>
    <col min="8199" max="8199" width="17.7109375" style="31" hidden="1" customWidth="1"/>
    <col min="8200" max="8200" width="1.85546875" style="31" hidden="1" customWidth="1"/>
    <col min="8201" max="8201" width="0" style="31" hidden="1" customWidth="1"/>
    <col min="8202" max="8202" width="1.5703125" style="31" hidden="1" customWidth="1"/>
    <col min="8203" max="8446" width="0" style="31" hidden="1"/>
    <col min="8447" max="8447" width="4.7109375" style="31" hidden="1" customWidth="1"/>
    <col min="8448" max="8448" width="0" style="31" hidden="1" customWidth="1"/>
    <col min="8449" max="8449" width="48.42578125" style="31" hidden="1" customWidth="1"/>
    <col min="8450" max="8450" width="24.140625" style="31" hidden="1" customWidth="1"/>
    <col min="8451" max="8451" width="20.7109375" style="31" hidden="1" customWidth="1"/>
    <col min="8452" max="8452" width="5.85546875" style="31" hidden="1" customWidth="1"/>
    <col min="8453" max="8453" width="43.7109375" style="31" hidden="1" customWidth="1"/>
    <col min="8454" max="8454" width="19" style="31" hidden="1" customWidth="1"/>
    <col min="8455" max="8455" width="17.7109375" style="31" hidden="1" customWidth="1"/>
    <col min="8456" max="8456" width="1.85546875" style="31" hidden="1" customWidth="1"/>
    <col min="8457" max="8457" width="0" style="31" hidden="1" customWidth="1"/>
    <col min="8458" max="8458" width="1.5703125" style="31" hidden="1" customWidth="1"/>
    <col min="8459" max="8702" width="0" style="31" hidden="1"/>
    <col min="8703" max="8703" width="4.7109375" style="31" hidden="1" customWidth="1"/>
    <col min="8704" max="8704" width="0" style="31" hidden="1" customWidth="1"/>
    <col min="8705" max="8705" width="48.42578125" style="31" hidden="1" customWidth="1"/>
    <col min="8706" max="8706" width="24.140625" style="31" hidden="1" customWidth="1"/>
    <col min="8707" max="8707" width="20.7109375" style="31" hidden="1" customWidth="1"/>
    <col min="8708" max="8708" width="5.85546875" style="31" hidden="1" customWidth="1"/>
    <col min="8709" max="8709" width="43.7109375" style="31" hidden="1" customWidth="1"/>
    <col min="8710" max="8710" width="19" style="31" hidden="1" customWidth="1"/>
    <col min="8711" max="8711" width="17.7109375" style="31" hidden="1" customWidth="1"/>
    <col min="8712" max="8712" width="1.85546875" style="31" hidden="1" customWidth="1"/>
    <col min="8713" max="8713" width="0" style="31" hidden="1" customWidth="1"/>
    <col min="8714" max="8714" width="1.5703125" style="31" hidden="1" customWidth="1"/>
    <col min="8715" max="8958" width="0" style="31" hidden="1"/>
    <col min="8959" max="8959" width="4.7109375" style="31" hidden="1" customWidth="1"/>
    <col min="8960" max="8960" width="0" style="31" hidden="1" customWidth="1"/>
    <col min="8961" max="8961" width="48.42578125" style="31" hidden="1" customWidth="1"/>
    <col min="8962" max="8962" width="24.140625" style="31" hidden="1" customWidth="1"/>
    <col min="8963" max="8963" width="20.7109375" style="31" hidden="1" customWidth="1"/>
    <col min="8964" max="8964" width="5.85546875" style="31" hidden="1" customWidth="1"/>
    <col min="8965" max="8965" width="43.7109375" style="31" hidden="1" customWidth="1"/>
    <col min="8966" max="8966" width="19" style="31" hidden="1" customWidth="1"/>
    <col min="8967" max="8967" width="17.7109375" style="31" hidden="1" customWidth="1"/>
    <col min="8968" max="8968" width="1.85546875" style="31" hidden="1" customWidth="1"/>
    <col min="8969" max="8969" width="0" style="31" hidden="1" customWidth="1"/>
    <col min="8970" max="8970" width="1.5703125" style="31" hidden="1" customWidth="1"/>
    <col min="8971" max="9214" width="0" style="31" hidden="1"/>
    <col min="9215" max="9215" width="4.7109375" style="31" hidden="1" customWidth="1"/>
    <col min="9216" max="9216" width="0" style="31" hidden="1" customWidth="1"/>
    <col min="9217" max="9217" width="48.42578125" style="31" hidden="1" customWidth="1"/>
    <col min="9218" max="9218" width="24.140625" style="31" hidden="1" customWidth="1"/>
    <col min="9219" max="9219" width="20.7109375" style="31" hidden="1" customWidth="1"/>
    <col min="9220" max="9220" width="5.85546875" style="31" hidden="1" customWidth="1"/>
    <col min="9221" max="9221" width="43.7109375" style="31" hidden="1" customWidth="1"/>
    <col min="9222" max="9222" width="19" style="31" hidden="1" customWidth="1"/>
    <col min="9223" max="9223" width="17.7109375" style="31" hidden="1" customWidth="1"/>
    <col min="9224" max="9224" width="1.85546875" style="31" hidden="1" customWidth="1"/>
    <col min="9225" max="9225" width="0" style="31" hidden="1" customWidth="1"/>
    <col min="9226" max="9226" width="1.5703125" style="31" hidden="1" customWidth="1"/>
    <col min="9227" max="9470" width="0" style="31" hidden="1"/>
    <col min="9471" max="9471" width="4.7109375" style="31" hidden="1" customWidth="1"/>
    <col min="9472" max="9472" width="0" style="31" hidden="1" customWidth="1"/>
    <col min="9473" max="9473" width="48.42578125" style="31" hidden="1" customWidth="1"/>
    <col min="9474" max="9474" width="24.140625" style="31" hidden="1" customWidth="1"/>
    <col min="9475" max="9475" width="20.7109375" style="31" hidden="1" customWidth="1"/>
    <col min="9476" max="9476" width="5.85546875" style="31" hidden="1" customWidth="1"/>
    <col min="9477" max="9477" width="43.7109375" style="31" hidden="1" customWidth="1"/>
    <col min="9478" max="9478" width="19" style="31" hidden="1" customWidth="1"/>
    <col min="9479" max="9479" width="17.7109375" style="31" hidden="1" customWidth="1"/>
    <col min="9480" max="9480" width="1.85546875" style="31" hidden="1" customWidth="1"/>
    <col min="9481" max="9481" width="0" style="31" hidden="1" customWidth="1"/>
    <col min="9482" max="9482" width="1.5703125" style="31" hidden="1" customWidth="1"/>
    <col min="9483" max="9726" width="0" style="31" hidden="1"/>
    <col min="9727" max="9727" width="4.7109375" style="31" hidden="1" customWidth="1"/>
    <col min="9728" max="9728" width="0" style="31" hidden="1" customWidth="1"/>
    <col min="9729" max="9729" width="48.42578125" style="31" hidden="1" customWidth="1"/>
    <col min="9730" max="9730" width="24.140625" style="31" hidden="1" customWidth="1"/>
    <col min="9731" max="9731" width="20.7109375" style="31" hidden="1" customWidth="1"/>
    <col min="9732" max="9732" width="5.85546875" style="31" hidden="1" customWidth="1"/>
    <col min="9733" max="9733" width="43.7109375" style="31" hidden="1" customWidth="1"/>
    <col min="9734" max="9734" width="19" style="31" hidden="1" customWidth="1"/>
    <col min="9735" max="9735" width="17.7109375" style="31" hidden="1" customWidth="1"/>
    <col min="9736" max="9736" width="1.85546875" style="31" hidden="1" customWidth="1"/>
    <col min="9737" max="9737" width="0" style="31" hidden="1" customWidth="1"/>
    <col min="9738" max="9738" width="1.5703125" style="31" hidden="1" customWidth="1"/>
    <col min="9739" max="9982" width="0" style="31" hidden="1"/>
    <col min="9983" max="9983" width="4.7109375" style="31" hidden="1" customWidth="1"/>
    <col min="9984" max="9984" width="0" style="31" hidden="1" customWidth="1"/>
    <col min="9985" max="9985" width="48.42578125" style="31" hidden="1" customWidth="1"/>
    <col min="9986" max="9986" width="24.140625" style="31" hidden="1" customWidth="1"/>
    <col min="9987" max="9987" width="20.7109375" style="31" hidden="1" customWidth="1"/>
    <col min="9988" max="9988" width="5.85546875" style="31" hidden="1" customWidth="1"/>
    <col min="9989" max="9989" width="43.7109375" style="31" hidden="1" customWidth="1"/>
    <col min="9990" max="9990" width="19" style="31" hidden="1" customWidth="1"/>
    <col min="9991" max="9991" width="17.7109375" style="31" hidden="1" customWidth="1"/>
    <col min="9992" max="9992" width="1.85546875" style="31" hidden="1" customWidth="1"/>
    <col min="9993" max="9993" width="0" style="31" hidden="1" customWidth="1"/>
    <col min="9994" max="9994" width="1.5703125" style="31" hidden="1" customWidth="1"/>
    <col min="9995" max="10238" width="0" style="31" hidden="1"/>
    <col min="10239" max="10239" width="4.7109375" style="31" hidden="1" customWidth="1"/>
    <col min="10240" max="10240" width="0" style="31" hidden="1" customWidth="1"/>
    <col min="10241" max="10241" width="48.42578125" style="31" hidden="1" customWidth="1"/>
    <col min="10242" max="10242" width="24.140625" style="31" hidden="1" customWidth="1"/>
    <col min="10243" max="10243" width="20.7109375" style="31" hidden="1" customWidth="1"/>
    <col min="10244" max="10244" width="5.85546875" style="31" hidden="1" customWidth="1"/>
    <col min="10245" max="10245" width="43.7109375" style="31" hidden="1" customWidth="1"/>
    <col min="10246" max="10246" width="19" style="31" hidden="1" customWidth="1"/>
    <col min="10247" max="10247" width="17.7109375" style="31" hidden="1" customWidth="1"/>
    <col min="10248" max="10248" width="1.85546875" style="31" hidden="1" customWidth="1"/>
    <col min="10249" max="10249" width="0" style="31" hidden="1" customWidth="1"/>
    <col min="10250" max="10250" width="1.5703125" style="31" hidden="1" customWidth="1"/>
    <col min="10251" max="10494" width="0" style="31" hidden="1"/>
    <col min="10495" max="10495" width="4.7109375" style="31" hidden="1" customWidth="1"/>
    <col min="10496" max="10496" width="0" style="31" hidden="1" customWidth="1"/>
    <col min="10497" max="10497" width="48.42578125" style="31" hidden="1" customWidth="1"/>
    <col min="10498" max="10498" width="24.140625" style="31" hidden="1" customWidth="1"/>
    <col min="10499" max="10499" width="20.7109375" style="31" hidden="1" customWidth="1"/>
    <col min="10500" max="10500" width="5.85546875" style="31" hidden="1" customWidth="1"/>
    <col min="10501" max="10501" width="43.7109375" style="31" hidden="1" customWidth="1"/>
    <col min="10502" max="10502" width="19" style="31" hidden="1" customWidth="1"/>
    <col min="10503" max="10503" width="17.7109375" style="31" hidden="1" customWidth="1"/>
    <col min="10504" max="10504" width="1.85546875" style="31" hidden="1" customWidth="1"/>
    <col min="10505" max="10505" width="0" style="31" hidden="1" customWidth="1"/>
    <col min="10506" max="10506" width="1.5703125" style="31" hidden="1" customWidth="1"/>
    <col min="10507" max="10750" width="0" style="31" hidden="1"/>
    <col min="10751" max="10751" width="4.7109375" style="31" hidden="1" customWidth="1"/>
    <col min="10752" max="10752" width="0" style="31" hidden="1" customWidth="1"/>
    <col min="10753" max="10753" width="48.42578125" style="31" hidden="1" customWidth="1"/>
    <col min="10754" max="10754" width="24.140625" style="31" hidden="1" customWidth="1"/>
    <col min="10755" max="10755" width="20.7109375" style="31" hidden="1" customWidth="1"/>
    <col min="10756" max="10756" width="5.85546875" style="31" hidden="1" customWidth="1"/>
    <col min="10757" max="10757" width="43.7109375" style="31" hidden="1" customWidth="1"/>
    <col min="10758" max="10758" width="19" style="31" hidden="1" customWidth="1"/>
    <col min="10759" max="10759" width="17.7109375" style="31" hidden="1" customWidth="1"/>
    <col min="10760" max="10760" width="1.85546875" style="31" hidden="1" customWidth="1"/>
    <col min="10761" max="10761" width="0" style="31" hidden="1" customWidth="1"/>
    <col min="10762" max="10762" width="1.5703125" style="31" hidden="1" customWidth="1"/>
    <col min="10763" max="11006" width="0" style="31" hidden="1"/>
    <col min="11007" max="11007" width="4.7109375" style="31" hidden="1" customWidth="1"/>
    <col min="11008" max="11008" width="0" style="31" hidden="1" customWidth="1"/>
    <col min="11009" max="11009" width="48.42578125" style="31" hidden="1" customWidth="1"/>
    <col min="11010" max="11010" width="24.140625" style="31" hidden="1" customWidth="1"/>
    <col min="11011" max="11011" width="20.7109375" style="31" hidden="1" customWidth="1"/>
    <col min="11012" max="11012" width="5.85546875" style="31" hidden="1" customWidth="1"/>
    <col min="11013" max="11013" width="43.7109375" style="31" hidden="1" customWidth="1"/>
    <col min="11014" max="11014" width="19" style="31" hidden="1" customWidth="1"/>
    <col min="11015" max="11015" width="17.7109375" style="31" hidden="1" customWidth="1"/>
    <col min="11016" max="11016" width="1.85546875" style="31" hidden="1" customWidth="1"/>
    <col min="11017" max="11017" width="0" style="31" hidden="1" customWidth="1"/>
    <col min="11018" max="11018" width="1.5703125" style="31" hidden="1" customWidth="1"/>
    <col min="11019" max="11262" width="0" style="31" hidden="1"/>
    <col min="11263" max="11263" width="4.7109375" style="31" hidden="1" customWidth="1"/>
    <col min="11264" max="11264" width="0" style="31" hidden="1" customWidth="1"/>
    <col min="11265" max="11265" width="48.42578125" style="31" hidden="1" customWidth="1"/>
    <col min="11266" max="11266" width="24.140625" style="31" hidden="1" customWidth="1"/>
    <col min="11267" max="11267" width="20.7109375" style="31" hidden="1" customWidth="1"/>
    <col min="11268" max="11268" width="5.85546875" style="31" hidden="1" customWidth="1"/>
    <col min="11269" max="11269" width="43.7109375" style="31" hidden="1" customWidth="1"/>
    <col min="11270" max="11270" width="19" style="31" hidden="1" customWidth="1"/>
    <col min="11271" max="11271" width="17.7109375" style="31" hidden="1" customWidth="1"/>
    <col min="11272" max="11272" width="1.85546875" style="31" hidden="1" customWidth="1"/>
    <col min="11273" max="11273" width="0" style="31" hidden="1" customWidth="1"/>
    <col min="11274" max="11274" width="1.5703125" style="31" hidden="1" customWidth="1"/>
    <col min="11275" max="11518" width="0" style="31" hidden="1"/>
    <col min="11519" max="11519" width="4.7109375" style="31" hidden="1" customWidth="1"/>
    <col min="11520" max="11520" width="0" style="31" hidden="1" customWidth="1"/>
    <col min="11521" max="11521" width="48.42578125" style="31" hidden="1" customWidth="1"/>
    <col min="11522" max="11522" width="24.140625" style="31" hidden="1" customWidth="1"/>
    <col min="11523" max="11523" width="20.7109375" style="31" hidden="1" customWidth="1"/>
    <col min="11524" max="11524" width="5.85546875" style="31" hidden="1" customWidth="1"/>
    <col min="11525" max="11525" width="43.7109375" style="31" hidden="1" customWidth="1"/>
    <col min="11526" max="11526" width="19" style="31" hidden="1" customWidth="1"/>
    <col min="11527" max="11527" width="17.7109375" style="31" hidden="1" customWidth="1"/>
    <col min="11528" max="11528" width="1.85546875" style="31" hidden="1" customWidth="1"/>
    <col min="11529" max="11529" width="0" style="31" hidden="1" customWidth="1"/>
    <col min="11530" max="11530" width="1.5703125" style="31" hidden="1" customWidth="1"/>
    <col min="11531" max="11774" width="0" style="31" hidden="1"/>
    <col min="11775" max="11775" width="4.7109375" style="31" hidden="1" customWidth="1"/>
    <col min="11776" max="11776" width="0" style="31" hidden="1" customWidth="1"/>
    <col min="11777" max="11777" width="48.42578125" style="31" hidden="1" customWidth="1"/>
    <col min="11778" max="11778" width="24.140625" style="31" hidden="1" customWidth="1"/>
    <col min="11779" max="11779" width="20.7109375" style="31" hidden="1" customWidth="1"/>
    <col min="11780" max="11780" width="5.85546875" style="31" hidden="1" customWidth="1"/>
    <col min="11781" max="11781" width="43.7109375" style="31" hidden="1" customWidth="1"/>
    <col min="11782" max="11782" width="19" style="31" hidden="1" customWidth="1"/>
    <col min="11783" max="11783" width="17.7109375" style="31" hidden="1" customWidth="1"/>
    <col min="11784" max="11784" width="1.85546875" style="31" hidden="1" customWidth="1"/>
    <col min="11785" max="11785" width="0" style="31" hidden="1" customWidth="1"/>
    <col min="11786" max="11786" width="1.5703125" style="31" hidden="1" customWidth="1"/>
    <col min="11787" max="12030" width="0" style="31" hidden="1"/>
    <col min="12031" max="12031" width="4.7109375" style="31" hidden="1" customWidth="1"/>
    <col min="12032" max="12032" width="0" style="31" hidden="1" customWidth="1"/>
    <col min="12033" max="12033" width="48.42578125" style="31" hidden="1" customWidth="1"/>
    <col min="12034" max="12034" width="24.140625" style="31" hidden="1" customWidth="1"/>
    <col min="12035" max="12035" width="20.7109375" style="31" hidden="1" customWidth="1"/>
    <col min="12036" max="12036" width="5.85546875" style="31" hidden="1" customWidth="1"/>
    <col min="12037" max="12037" width="43.7109375" style="31" hidden="1" customWidth="1"/>
    <col min="12038" max="12038" width="19" style="31" hidden="1" customWidth="1"/>
    <col min="12039" max="12039" width="17.7109375" style="31" hidden="1" customWidth="1"/>
    <col min="12040" max="12040" width="1.85546875" style="31" hidden="1" customWidth="1"/>
    <col min="12041" max="12041" width="0" style="31" hidden="1" customWidth="1"/>
    <col min="12042" max="12042" width="1.5703125" style="31" hidden="1" customWidth="1"/>
    <col min="12043" max="12286" width="0" style="31" hidden="1"/>
    <col min="12287" max="12287" width="4.7109375" style="31" hidden="1" customWidth="1"/>
    <col min="12288" max="12288" width="0" style="31" hidden="1" customWidth="1"/>
    <col min="12289" max="12289" width="48.42578125" style="31" hidden="1" customWidth="1"/>
    <col min="12290" max="12290" width="24.140625" style="31" hidden="1" customWidth="1"/>
    <col min="12291" max="12291" width="20.7109375" style="31" hidden="1" customWidth="1"/>
    <col min="12292" max="12292" width="5.85546875" style="31" hidden="1" customWidth="1"/>
    <col min="12293" max="12293" width="43.7109375" style="31" hidden="1" customWidth="1"/>
    <col min="12294" max="12294" width="19" style="31" hidden="1" customWidth="1"/>
    <col min="12295" max="12295" width="17.7109375" style="31" hidden="1" customWidth="1"/>
    <col min="12296" max="12296" width="1.85546875" style="31" hidden="1" customWidth="1"/>
    <col min="12297" max="12297" width="0" style="31" hidden="1" customWidth="1"/>
    <col min="12298" max="12298" width="1.5703125" style="31" hidden="1" customWidth="1"/>
    <col min="12299" max="12542" width="0" style="31" hidden="1"/>
    <col min="12543" max="12543" width="4.7109375" style="31" hidden="1" customWidth="1"/>
    <col min="12544" max="12544" width="0" style="31" hidden="1" customWidth="1"/>
    <col min="12545" max="12545" width="48.42578125" style="31" hidden="1" customWidth="1"/>
    <col min="12546" max="12546" width="24.140625" style="31" hidden="1" customWidth="1"/>
    <col min="12547" max="12547" width="20.7109375" style="31" hidden="1" customWidth="1"/>
    <col min="12548" max="12548" width="5.85546875" style="31" hidden="1" customWidth="1"/>
    <col min="12549" max="12549" width="43.7109375" style="31" hidden="1" customWidth="1"/>
    <col min="12550" max="12550" width="19" style="31" hidden="1" customWidth="1"/>
    <col min="12551" max="12551" width="17.7109375" style="31" hidden="1" customWidth="1"/>
    <col min="12552" max="12552" width="1.85546875" style="31" hidden="1" customWidth="1"/>
    <col min="12553" max="12553" width="0" style="31" hidden="1" customWidth="1"/>
    <col min="12554" max="12554" width="1.5703125" style="31" hidden="1" customWidth="1"/>
    <col min="12555" max="12798" width="0" style="31" hidden="1"/>
    <col min="12799" max="12799" width="4.7109375" style="31" hidden="1" customWidth="1"/>
    <col min="12800" max="12800" width="0" style="31" hidden="1" customWidth="1"/>
    <col min="12801" max="12801" width="48.42578125" style="31" hidden="1" customWidth="1"/>
    <col min="12802" max="12802" width="24.140625" style="31" hidden="1" customWidth="1"/>
    <col min="12803" max="12803" width="20.7109375" style="31" hidden="1" customWidth="1"/>
    <col min="12804" max="12804" width="5.85546875" style="31" hidden="1" customWidth="1"/>
    <col min="12805" max="12805" width="43.7109375" style="31" hidden="1" customWidth="1"/>
    <col min="12806" max="12806" width="19" style="31" hidden="1" customWidth="1"/>
    <col min="12807" max="12807" width="17.7109375" style="31" hidden="1" customWidth="1"/>
    <col min="12808" max="12808" width="1.85546875" style="31" hidden="1" customWidth="1"/>
    <col min="12809" max="12809" width="0" style="31" hidden="1" customWidth="1"/>
    <col min="12810" max="12810" width="1.5703125" style="31" hidden="1" customWidth="1"/>
    <col min="12811" max="13054" width="0" style="31" hidden="1"/>
    <col min="13055" max="13055" width="4.7109375" style="31" hidden="1" customWidth="1"/>
    <col min="13056" max="13056" width="0" style="31" hidden="1" customWidth="1"/>
    <col min="13057" max="13057" width="48.42578125" style="31" hidden="1" customWidth="1"/>
    <col min="13058" max="13058" width="24.140625" style="31" hidden="1" customWidth="1"/>
    <col min="13059" max="13059" width="20.7109375" style="31" hidden="1" customWidth="1"/>
    <col min="13060" max="13060" width="5.85546875" style="31" hidden="1" customWidth="1"/>
    <col min="13061" max="13061" width="43.7109375" style="31" hidden="1" customWidth="1"/>
    <col min="13062" max="13062" width="19" style="31" hidden="1" customWidth="1"/>
    <col min="13063" max="13063" width="17.7109375" style="31" hidden="1" customWidth="1"/>
    <col min="13064" max="13064" width="1.85546875" style="31" hidden="1" customWidth="1"/>
    <col min="13065" max="13065" width="0" style="31" hidden="1" customWidth="1"/>
    <col min="13066" max="13066" width="1.5703125" style="31" hidden="1" customWidth="1"/>
    <col min="13067" max="13310" width="0" style="31" hidden="1"/>
    <col min="13311" max="13311" width="4.7109375" style="31" hidden="1" customWidth="1"/>
    <col min="13312" max="13312" width="0" style="31" hidden="1" customWidth="1"/>
    <col min="13313" max="13313" width="48.42578125" style="31" hidden="1" customWidth="1"/>
    <col min="13314" max="13314" width="24.140625" style="31" hidden="1" customWidth="1"/>
    <col min="13315" max="13315" width="20.7109375" style="31" hidden="1" customWidth="1"/>
    <col min="13316" max="13316" width="5.85546875" style="31" hidden="1" customWidth="1"/>
    <col min="13317" max="13317" width="43.7109375" style="31" hidden="1" customWidth="1"/>
    <col min="13318" max="13318" width="19" style="31" hidden="1" customWidth="1"/>
    <col min="13319" max="13319" width="17.7109375" style="31" hidden="1" customWidth="1"/>
    <col min="13320" max="13320" width="1.85546875" style="31" hidden="1" customWidth="1"/>
    <col min="13321" max="13321" width="0" style="31" hidden="1" customWidth="1"/>
    <col min="13322" max="13322" width="1.5703125" style="31" hidden="1" customWidth="1"/>
    <col min="13323" max="13566" width="0" style="31" hidden="1"/>
    <col min="13567" max="13567" width="4.7109375" style="31" hidden="1" customWidth="1"/>
    <col min="13568" max="13568" width="0" style="31" hidden="1" customWidth="1"/>
    <col min="13569" max="13569" width="48.42578125" style="31" hidden="1" customWidth="1"/>
    <col min="13570" max="13570" width="24.140625" style="31" hidden="1" customWidth="1"/>
    <col min="13571" max="13571" width="20.7109375" style="31" hidden="1" customWidth="1"/>
    <col min="13572" max="13572" width="5.85546875" style="31" hidden="1" customWidth="1"/>
    <col min="13573" max="13573" width="43.7109375" style="31" hidden="1" customWidth="1"/>
    <col min="13574" max="13574" width="19" style="31" hidden="1" customWidth="1"/>
    <col min="13575" max="13575" width="17.7109375" style="31" hidden="1" customWidth="1"/>
    <col min="13576" max="13576" width="1.85546875" style="31" hidden="1" customWidth="1"/>
    <col min="13577" max="13577" width="0" style="31" hidden="1" customWidth="1"/>
    <col min="13578" max="13578" width="1.5703125" style="31" hidden="1" customWidth="1"/>
    <col min="13579" max="13822" width="0" style="31" hidden="1"/>
    <col min="13823" max="13823" width="4.7109375" style="31" hidden="1" customWidth="1"/>
    <col min="13824" max="13824" width="0" style="31" hidden="1" customWidth="1"/>
    <col min="13825" max="13825" width="48.42578125" style="31" hidden="1" customWidth="1"/>
    <col min="13826" max="13826" width="24.140625" style="31" hidden="1" customWidth="1"/>
    <col min="13827" max="13827" width="20.7109375" style="31" hidden="1" customWidth="1"/>
    <col min="13828" max="13828" width="5.85546875" style="31" hidden="1" customWidth="1"/>
    <col min="13829" max="13829" width="43.7109375" style="31" hidden="1" customWidth="1"/>
    <col min="13830" max="13830" width="19" style="31" hidden="1" customWidth="1"/>
    <col min="13831" max="13831" width="17.7109375" style="31" hidden="1" customWidth="1"/>
    <col min="13832" max="13832" width="1.85546875" style="31" hidden="1" customWidth="1"/>
    <col min="13833" max="13833" width="0" style="31" hidden="1" customWidth="1"/>
    <col min="13834" max="13834" width="1.5703125" style="31" hidden="1" customWidth="1"/>
    <col min="13835" max="14078" width="0" style="31" hidden="1"/>
    <col min="14079" max="14079" width="4.7109375" style="31" hidden="1" customWidth="1"/>
    <col min="14080" max="14080" width="0" style="31" hidden="1" customWidth="1"/>
    <col min="14081" max="14081" width="48.42578125" style="31" hidden="1" customWidth="1"/>
    <col min="14082" max="14082" width="24.140625" style="31" hidden="1" customWidth="1"/>
    <col min="14083" max="14083" width="20.7109375" style="31" hidden="1" customWidth="1"/>
    <col min="14084" max="14084" width="5.85546875" style="31" hidden="1" customWidth="1"/>
    <col min="14085" max="14085" width="43.7109375" style="31" hidden="1" customWidth="1"/>
    <col min="14086" max="14086" width="19" style="31" hidden="1" customWidth="1"/>
    <col min="14087" max="14087" width="17.7109375" style="31" hidden="1" customWidth="1"/>
    <col min="14088" max="14088" width="1.85546875" style="31" hidden="1" customWidth="1"/>
    <col min="14089" max="14089" width="0" style="31" hidden="1" customWidth="1"/>
    <col min="14090" max="14090" width="1.5703125" style="31" hidden="1" customWidth="1"/>
    <col min="14091" max="14334" width="0" style="31" hidden="1"/>
    <col min="14335" max="14335" width="4.7109375" style="31" hidden="1" customWidth="1"/>
    <col min="14336" max="14336" width="0" style="31" hidden="1" customWidth="1"/>
    <col min="14337" max="14337" width="48.42578125" style="31" hidden="1" customWidth="1"/>
    <col min="14338" max="14338" width="24.140625" style="31" hidden="1" customWidth="1"/>
    <col min="14339" max="14339" width="20.7109375" style="31" hidden="1" customWidth="1"/>
    <col min="14340" max="14340" width="5.85546875" style="31" hidden="1" customWidth="1"/>
    <col min="14341" max="14341" width="43.7109375" style="31" hidden="1" customWidth="1"/>
    <col min="14342" max="14342" width="19" style="31" hidden="1" customWidth="1"/>
    <col min="14343" max="14343" width="17.7109375" style="31" hidden="1" customWidth="1"/>
    <col min="14344" max="14344" width="1.85546875" style="31" hidden="1" customWidth="1"/>
    <col min="14345" max="14345" width="0" style="31" hidden="1" customWidth="1"/>
    <col min="14346" max="14346" width="1.5703125" style="31" hidden="1" customWidth="1"/>
    <col min="14347" max="14590" width="0" style="31" hidden="1"/>
    <col min="14591" max="14591" width="4.7109375" style="31" hidden="1" customWidth="1"/>
    <col min="14592" max="14592" width="0" style="31" hidden="1" customWidth="1"/>
    <col min="14593" max="14593" width="48.42578125" style="31" hidden="1" customWidth="1"/>
    <col min="14594" max="14594" width="24.140625" style="31" hidden="1" customWidth="1"/>
    <col min="14595" max="14595" width="20.7109375" style="31" hidden="1" customWidth="1"/>
    <col min="14596" max="14596" width="5.85546875" style="31" hidden="1" customWidth="1"/>
    <col min="14597" max="14597" width="43.7109375" style="31" hidden="1" customWidth="1"/>
    <col min="14598" max="14598" width="19" style="31" hidden="1" customWidth="1"/>
    <col min="14599" max="14599" width="17.7109375" style="31" hidden="1" customWidth="1"/>
    <col min="14600" max="14600" width="1.85546875" style="31" hidden="1" customWidth="1"/>
    <col min="14601" max="14601" width="0" style="31" hidden="1" customWidth="1"/>
    <col min="14602" max="14602" width="1.5703125" style="31" hidden="1" customWidth="1"/>
    <col min="14603" max="14846" width="0" style="31" hidden="1"/>
    <col min="14847" max="14847" width="4.7109375" style="31" hidden="1" customWidth="1"/>
    <col min="14848" max="14848" width="0" style="31" hidden="1" customWidth="1"/>
    <col min="14849" max="14849" width="48.42578125" style="31" hidden="1" customWidth="1"/>
    <col min="14850" max="14850" width="24.140625" style="31" hidden="1" customWidth="1"/>
    <col min="14851" max="14851" width="20.7109375" style="31" hidden="1" customWidth="1"/>
    <col min="14852" max="14852" width="5.85546875" style="31" hidden="1" customWidth="1"/>
    <col min="14853" max="14853" width="43.7109375" style="31" hidden="1" customWidth="1"/>
    <col min="14854" max="14854" width="19" style="31" hidden="1" customWidth="1"/>
    <col min="14855" max="14855" width="17.7109375" style="31" hidden="1" customWidth="1"/>
    <col min="14856" max="14856" width="1.85546875" style="31" hidden="1" customWidth="1"/>
    <col min="14857" max="14857" width="0" style="31" hidden="1" customWidth="1"/>
    <col min="14858" max="14858" width="1.5703125" style="31" hidden="1" customWidth="1"/>
    <col min="14859" max="15102" width="0" style="31" hidden="1"/>
    <col min="15103" max="15103" width="4.7109375" style="31" hidden="1" customWidth="1"/>
    <col min="15104" max="15104" width="0" style="31" hidden="1" customWidth="1"/>
    <col min="15105" max="15105" width="48.42578125" style="31" hidden="1" customWidth="1"/>
    <col min="15106" max="15106" width="24.140625" style="31" hidden="1" customWidth="1"/>
    <col min="15107" max="15107" width="20.7109375" style="31" hidden="1" customWidth="1"/>
    <col min="15108" max="15108" width="5.85546875" style="31" hidden="1" customWidth="1"/>
    <col min="15109" max="15109" width="43.7109375" style="31" hidden="1" customWidth="1"/>
    <col min="15110" max="15110" width="19" style="31" hidden="1" customWidth="1"/>
    <col min="15111" max="15111" width="17.7109375" style="31" hidden="1" customWidth="1"/>
    <col min="15112" max="15112" width="1.85546875" style="31" hidden="1" customWidth="1"/>
    <col min="15113" max="15113" width="0" style="31" hidden="1" customWidth="1"/>
    <col min="15114" max="15114" width="1.5703125" style="31" hidden="1" customWidth="1"/>
    <col min="15115" max="15358" width="0" style="31" hidden="1"/>
    <col min="15359" max="15359" width="4.7109375" style="31" hidden="1" customWidth="1"/>
    <col min="15360" max="15360" width="0" style="31" hidden="1" customWidth="1"/>
    <col min="15361" max="15361" width="48.42578125" style="31" hidden="1" customWidth="1"/>
    <col min="15362" max="15362" width="24.140625" style="31" hidden="1" customWidth="1"/>
    <col min="15363" max="15363" width="20.7109375" style="31" hidden="1" customWidth="1"/>
    <col min="15364" max="15364" width="5.85546875" style="31" hidden="1" customWidth="1"/>
    <col min="15365" max="15365" width="43.7109375" style="31" hidden="1" customWidth="1"/>
    <col min="15366" max="15366" width="19" style="31" hidden="1" customWidth="1"/>
    <col min="15367" max="15367" width="17.7109375" style="31" hidden="1" customWidth="1"/>
    <col min="15368" max="15368" width="1.85546875" style="31" hidden="1" customWidth="1"/>
    <col min="15369" max="15369" width="0" style="31" hidden="1" customWidth="1"/>
    <col min="15370" max="15370" width="1.5703125" style="31" hidden="1" customWidth="1"/>
    <col min="15371" max="15614" width="0" style="31" hidden="1"/>
    <col min="15615" max="15615" width="4.7109375" style="31" hidden="1" customWidth="1"/>
    <col min="15616" max="15616" width="0" style="31" hidden="1" customWidth="1"/>
    <col min="15617" max="15617" width="48.42578125" style="31" hidden="1" customWidth="1"/>
    <col min="15618" max="15618" width="24.140625" style="31" hidden="1" customWidth="1"/>
    <col min="15619" max="15619" width="20.7109375" style="31" hidden="1" customWidth="1"/>
    <col min="15620" max="15620" width="5.85546875" style="31" hidden="1" customWidth="1"/>
    <col min="15621" max="15621" width="43.7109375" style="31" hidden="1" customWidth="1"/>
    <col min="15622" max="15622" width="19" style="31" hidden="1" customWidth="1"/>
    <col min="15623" max="15623" width="17.7109375" style="31" hidden="1" customWidth="1"/>
    <col min="15624" max="15624" width="1.85546875" style="31" hidden="1" customWidth="1"/>
    <col min="15625" max="15625" width="0" style="31" hidden="1" customWidth="1"/>
    <col min="15626" max="15626" width="1.5703125" style="31" hidden="1" customWidth="1"/>
    <col min="15627" max="15870" width="0" style="31" hidden="1"/>
    <col min="15871" max="15871" width="4.7109375" style="31" hidden="1" customWidth="1"/>
    <col min="15872" max="15872" width="0" style="31" hidden="1" customWidth="1"/>
    <col min="15873" max="15873" width="48.42578125" style="31" hidden="1" customWidth="1"/>
    <col min="15874" max="15874" width="24.140625" style="31" hidden="1" customWidth="1"/>
    <col min="15875" max="15875" width="20.7109375" style="31" hidden="1" customWidth="1"/>
    <col min="15876" max="15876" width="5.85546875" style="31" hidden="1" customWidth="1"/>
    <col min="15877" max="15877" width="43.7109375" style="31" hidden="1" customWidth="1"/>
    <col min="15878" max="15878" width="19" style="31" hidden="1" customWidth="1"/>
    <col min="15879" max="15879" width="17.7109375" style="31" hidden="1" customWidth="1"/>
    <col min="15880" max="15880" width="1.85546875" style="31" hidden="1" customWidth="1"/>
    <col min="15881" max="15881" width="0" style="31" hidden="1" customWidth="1"/>
    <col min="15882" max="15882" width="1.5703125" style="31" hidden="1" customWidth="1"/>
    <col min="15883" max="16126" width="0" style="31" hidden="1"/>
    <col min="16127" max="16127" width="4.7109375" style="31" hidden="1" customWidth="1"/>
    <col min="16128" max="16128" width="0" style="31" hidden="1" customWidth="1"/>
    <col min="16129" max="16129" width="48.42578125" style="31" hidden="1" customWidth="1"/>
    <col min="16130" max="16130" width="24.140625" style="31" hidden="1" customWidth="1"/>
    <col min="16131" max="16131" width="20.7109375" style="31" hidden="1" customWidth="1"/>
    <col min="16132" max="16132" width="5.85546875" style="31" hidden="1" customWidth="1"/>
    <col min="16133" max="16133" width="43.7109375" style="31" hidden="1" customWidth="1"/>
    <col min="16134" max="16134" width="19" style="31" hidden="1" customWidth="1"/>
    <col min="16135" max="16135" width="17.7109375" style="31" hidden="1" customWidth="1"/>
    <col min="16136" max="16136" width="1.85546875" style="31" hidden="1" customWidth="1"/>
    <col min="16137" max="16137" width="0" style="31" hidden="1" customWidth="1"/>
    <col min="16138" max="16138" width="1.5703125" style="31" hidden="1" customWidth="1"/>
    <col min="16139" max="16384" width="0" style="31" hidden="1"/>
  </cols>
  <sheetData>
    <row r="1" spans="1:254" s="29" customFormat="1" ht="15" customHeight="1">
      <c r="A1" s="27"/>
      <c r="B1" s="28" t="s">
        <v>0</v>
      </c>
      <c r="C1" s="307" t="s">
        <v>1</v>
      </c>
      <c r="D1" s="307"/>
      <c r="E1" s="307"/>
      <c r="F1" s="280" t="s">
        <v>435</v>
      </c>
      <c r="G1" s="281"/>
    </row>
    <row r="2" spans="1:254" s="29" customFormat="1" ht="15" customHeight="1">
      <c r="A2" s="27"/>
      <c r="B2" s="28"/>
      <c r="C2" s="307" t="s">
        <v>2</v>
      </c>
      <c r="D2" s="307"/>
      <c r="E2" s="307"/>
      <c r="F2" s="280" t="s">
        <v>436</v>
      </c>
      <c r="G2" s="281"/>
    </row>
    <row r="3" spans="1:254" ht="15" customHeight="1">
      <c r="A3" s="27"/>
      <c r="B3" s="28"/>
      <c r="C3" s="307" t="s">
        <v>3</v>
      </c>
      <c r="D3" s="307"/>
      <c r="E3" s="307"/>
      <c r="F3" s="282">
        <f>[10]Presentacion!C7</f>
        <v>44469</v>
      </c>
      <c r="G3" s="281"/>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ht="15" customHeight="1" thickBot="1">
      <c r="A4" s="32"/>
      <c r="B4" s="33"/>
      <c r="C4" s="308"/>
      <c r="D4" s="308"/>
      <c r="E4" s="28"/>
      <c r="F4" s="32"/>
      <c r="G4" s="32"/>
    </row>
    <row r="5" spans="1:254" ht="16.5" thickBot="1">
      <c r="B5" s="30"/>
      <c r="C5" s="203" t="s">
        <v>4</v>
      </c>
      <c r="D5" s="204" t="s">
        <v>5</v>
      </c>
      <c r="E5" s="205"/>
      <c r="F5" s="206" t="s">
        <v>6</v>
      </c>
      <c r="G5" s="204" t="s">
        <v>5</v>
      </c>
    </row>
    <row r="6" spans="1:254" ht="16.5" thickBot="1">
      <c r="B6" s="30"/>
      <c r="C6" s="207" t="s">
        <v>7</v>
      </c>
      <c r="D6" s="208">
        <v>2021</v>
      </c>
      <c r="E6" s="209"/>
      <c r="F6" s="207" t="s">
        <v>8</v>
      </c>
      <c r="G6" s="208">
        <f>+D6</f>
        <v>2021</v>
      </c>
    </row>
    <row r="7" spans="1:254">
      <c r="B7" s="30"/>
      <c r="C7" s="210" t="s">
        <v>9</v>
      </c>
      <c r="D7" s="211"/>
      <c r="E7" s="209"/>
      <c r="F7" s="212" t="s">
        <v>10</v>
      </c>
      <c r="G7" s="213"/>
    </row>
    <row r="8" spans="1:254">
      <c r="B8" s="36" t="s">
        <v>11</v>
      </c>
      <c r="C8" s="214" t="s">
        <v>12</v>
      </c>
      <c r="D8" s="60">
        <f>2979488+745000+6148908</f>
        <v>9873396</v>
      </c>
      <c r="E8" s="215" t="s">
        <v>13</v>
      </c>
      <c r="F8" s="214" t="s">
        <v>14</v>
      </c>
      <c r="G8" s="216">
        <v>170069846.40000001</v>
      </c>
    </row>
    <row r="9" spans="1:254">
      <c r="B9" s="36" t="s">
        <v>15</v>
      </c>
      <c r="C9" s="214" t="s">
        <v>16</v>
      </c>
      <c r="D9" s="60">
        <v>183271</v>
      </c>
      <c r="E9" s="215" t="s">
        <v>17</v>
      </c>
      <c r="F9" s="214" t="s">
        <v>18</v>
      </c>
      <c r="G9" s="216">
        <v>10493479</v>
      </c>
    </row>
    <row r="10" spans="1:254">
      <c r="B10" s="36" t="s">
        <v>19</v>
      </c>
      <c r="C10" s="214" t="s">
        <v>20</v>
      </c>
      <c r="D10" s="217">
        <v>1044981927.4148</v>
      </c>
      <c r="E10" s="215" t="s">
        <v>21</v>
      </c>
      <c r="F10" s="214" t="s">
        <v>22</v>
      </c>
      <c r="G10" s="60">
        <v>0</v>
      </c>
    </row>
    <row r="11" spans="1:254" ht="16.5" thickBot="1">
      <c r="B11" s="36" t="s">
        <v>23</v>
      </c>
      <c r="C11" s="218" t="s">
        <v>24</v>
      </c>
      <c r="D11" s="219">
        <f>SUM(D8:D10)</f>
        <v>1055038594.4148</v>
      </c>
      <c r="E11" s="215" t="s">
        <v>25</v>
      </c>
      <c r="F11" s="214" t="s">
        <v>26</v>
      </c>
      <c r="G11" s="216">
        <v>6432357.6800000006</v>
      </c>
    </row>
    <row r="12" spans="1:254">
      <c r="B12" s="30"/>
      <c r="C12" s="210" t="s">
        <v>27</v>
      </c>
      <c r="D12" s="211"/>
      <c r="E12" s="215" t="s">
        <v>28</v>
      </c>
      <c r="F12" s="214" t="s">
        <v>29</v>
      </c>
      <c r="G12" s="60">
        <v>9343063</v>
      </c>
    </row>
    <row r="13" spans="1:254">
      <c r="B13" s="36" t="s">
        <v>30</v>
      </c>
      <c r="C13" s="214" t="s">
        <v>31</v>
      </c>
      <c r="D13" s="220">
        <v>725908212.02139997</v>
      </c>
      <c r="E13" s="215" t="s">
        <v>32</v>
      </c>
      <c r="F13" s="214" t="s">
        <v>33</v>
      </c>
      <c r="G13" s="216">
        <v>28043213</v>
      </c>
    </row>
    <row r="14" spans="1:254">
      <c r="B14" s="36" t="s">
        <v>34</v>
      </c>
      <c r="C14" s="221" t="s">
        <v>35</v>
      </c>
      <c r="D14" s="60"/>
      <c r="E14" s="215" t="s">
        <v>36</v>
      </c>
      <c r="F14" s="214" t="s">
        <v>37</v>
      </c>
      <c r="G14" s="60">
        <v>39874752</v>
      </c>
    </row>
    <row r="15" spans="1:254">
      <c r="B15" s="36" t="s">
        <v>38</v>
      </c>
      <c r="C15" s="214" t="s">
        <v>39</v>
      </c>
      <c r="D15" s="60">
        <v>19993606</v>
      </c>
      <c r="E15" s="215" t="s">
        <v>40</v>
      </c>
      <c r="F15" s="214" t="s">
        <v>41</v>
      </c>
      <c r="G15" s="60">
        <f>7330810+91462</f>
        <v>7422272</v>
      </c>
    </row>
    <row r="16" spans="1:254">
      <c r="B16" s="36" t="s">
        <v>42</v>
      </c>
      <c r="C16" s="221" t="s">
        <v>43</v>
      </c>
      <c r="D16" s="60"/>
      <c r="E16" s="215" t="s">
        <v>44</v>
      </c>
      <c r="F16" s="214" t="s">
        <v>45</v>
      </c>
      <c r="G16" s="60">
        <f>34041417+103111</f>
        <v>34144528</v>
      </c>
    </row>
    <row r="17" spans="2:7">
      <c r="B17" s="36" t="s">
        <v>46</v>
      </c>
      <c r="C17" s="221" t="s">
        <v>47</v>
      </c>
      <c r="D17" s="60">
        <v>0</v>
      </c>
      <c r="E17" s="215" t="s">
        <v>48</v>
      </c>
      <c r="F17" s="214" t="s">
        <v>49</v>
      </c>
      <c r="G17" s="60">
        <f>59749515+132738267+30411425+144165148+15155277+189328+125170+1498+2+12384</f>
        <v>382548014</v>
      </c>
    </row>
    <row r="18" spans="2:7" ht="16.5" thickBot="1">
      <c r="B18" s="36" t="s">
        <v>50</v>
      </c>
      <c r="C18" s="218" t="s">
        <v>51</v>
      </c>
      <c r="D18" s="219">
        <f>SUM(D13:D17)</f>
        <v>745901818.02139997</v>
      </c>
      <c r="E18" s="215" t="s">
        <v>52</v>
      </c>
      <c r="F18" s="214" t="s">
        <v>53</v>
      </c>
      <c r="G18" s="60">
        <f>3234067+288242</f>
        <v>3522309</v>
      </c>
    </row>
    <row r="19" spans="2:7">
      <c r="B19" s="30"/>
      <c r="C19" s="210" t="s">
        <v>54</v>
      </c>
      <c r="D19" s="211"/>
      <c r="E19" s="209" t="s">
        <v>55</v>
      </c>
      <c r="F19" s="214" t="s">
        <v>56</v>
      </c>
      <c r="G19" s="60">
        <f>16521817+275589131+237919703</f>
        <v>530030651</v>
      </c>
    </row>
    <row r="20" spans="2:7">
      <c r="B20" s="36" t="s">
        <v>57</v>
      </c>
      <c r="C20" s="214" t="s">
        <v>58</v>
      </c>
      <c r="D20" s="60">
        <f>3473870+387931+282905</f>
        <v>4144706</v>
      </c>
      <c r="E20" s="215" t="s">
        <v>59</v>
      </c>
      <c r="F20" s="214" t="s">
        <v>60</v>
      </c>
      <c r="G20" s="60">
        <v>0</v>
      </c>
    </row>
    <row r="21" spans="2:7" ht="16.5" thickBot="1">
      <c r="B21" s="36" t="s">
        <v>61</v>
      </c>
      <c r="C21" s="214" t="s">
        <v>62</v>
      </c>
      <c r="D21" s="216">
        <v>11219403</v>
      </c>
      <c r="E21" s="215" t="s">
        <v>63</v>
      </c>
      <c r="F21" s="218" t="s">
        <v>64</v>
      </c>
      <c r="G21" s="222">
        <f>SUM(G8:G20)</f>
        <v>1221924485.0799999</v>
      </c>
    </row>
    <row r="22" spans="2:7">
      <c r="B22" s="36" t="s">
        <v>65</v>
      </c>
      <c r="C22" s="214" t="s">
        <v>66</v>
      </c>
      <c r="D22" s="60"/>
      <c r="E22" s="215"/>
      <c r="F22" s="212" t="s">
        <v>67</v>
      </c>
      <c r="G22" s="213"/>
    </row>
    <row r="23" spans="2:7">
      <c r="B23" s="36" t="s">
        <v>68</v>
      </c>
      <c r="C23" s="214" t="s">
        <v>69</v>
      </c>
      <c r="D23" s="60">
        <v>12977824</v>
      </c>
      <c r="E23" s="215" t="s">
        <v>70</v>
      </c>
      <c r="F23" s="223" t="s">
        <v>71</v>
      </c>
      <c r="G23" s="216">
        <v>111891678.78</v>
      </c>
    </row>
    <row r="24" spans="2:7">
      <c r="B24" s="36" t="s">
        <v>72</v>
      </c>
      <c r="C24" s="214" t="s">
        <v>73</v>
      </c>
      <c r="D24" s="60"/>
      <c r="E24" s="215" t="s">
        <v>74</v>
      </c>
      <c r="F24" s="224" t="s">
        <v>60</v>
      </c>
      <c r="G24" s="60">
        <f>-8783205-40972-27</f>
        <v>-8824204</v>
      </c>
    </row>
    <row r="25" spans="2:7">
      <c r="B25" s="36" t="s">
        <v>75</v>
      </c>
      <c r="C25" s="214" t="s">
        <v>76</v>
      </c>
      <c r="D25" s="60"/>
      <c r="E25" s="215" t="s">
        <v>77</v>
      </c>
      <c r="F25" s="223" t="s">
        <v>78</v>
      </c>
      <c r="G25" s="60">
        <v>0</v>
      </c>
    </row>
    <row r="26" spans="2:7">
      <c r="B26" s="36" t="s">
        <v>79</v>
      </c>
      <c r="C26" s="214" t="s">
        <v>80</v>
      </c>
      <c r="D26" s="216">
        <v>9829888</v>
      </c>
      <c r="E26" s="215" t="s">
        <v>81</v>
      </c>
      <c r="F26" s="224" t="s">
        <v>82</v>
      </c>
      <c r="G26" s="60">
        <v>0</v>
      </c>
    </row>
    <row r="27" spans="2:7">
      <c r="B27" s="36" t="s">
        <v>83</v>
      </c>
      <c r="C27" s="214" t="s">
        <v>84</v>
      </c>
      <c r="D27" s="216">
        <v>941325</v>
      </c>
      <c r="E27" s="215" t="s">
        <v>85</v>
      </c>
      <c r="F27" s="223" t="s">
        <v>86</v>
      </c>
      <c r="G27" s="60">
        <v>0</v>
      </c>
    </row>
    <row r="28" spans="2:7">
      <c r="B28" s="36" t="s">
        <v>87</v>
      </c>
      <c r="C28" s="214" t="s">
        <v>88</v>
      </c>
      <c r="D28" s="216">
        <v>439899723.5</v>
      </c>
      <c r="E28" s="215" t="s">
        <v>89</v>
      </c>
      <c r="F28" s="223" t="s">
        <v>90</v>
      </c>
      <c r="G28" s="60"/>
    </row>
    <row r="29" spans="2:7" ht="16.5" thickBot="1">
      <c r="B29" s="36" t="s">
        <v>91</v>
      </c>
      <c r="C29" s="214" t="s">
        <v>92</v>
      </c>
      <c r="D29" s="60"/>
      <c r="E29" s="215" t="s">
        <v>93</v>
      </c>
      <c r="F29" s="218" t="s">
        <v>94</v>
      </c>
      <c r="G29" s="219">
        <f>SUM(G23:G28)</f>
        <v>103067474.78</v>
      </c>
    </row>
    <row r="30" spans="2:7">
      <c r="B30" s="36" t="s">
        <v>95</v>
      </c>
      <c r="C30" s="214" t="s">
        <v>96</v>
      </c>
      <c r="D30" s="60">
        <f>4329+4294123+2</f>
        <v>4298454</v>
      </c>
      <c r="E30" s="215"/>
      <c r="F30" s="212" t="s">
        <v>97</v>
      </c>
      <c r="G30" s="213"/>
    </row>
    <row r="31" spans="2:7">
      <c r="B31" s="36" t="s">
        <v>98</v>
      </c>
      <c r="C31" s="221" t="s">
        <v>99</v>
      </c>
      <c r="D31" s="60">
        <v>-4557060</v>
      </c>
      <c r="E31" s="215" t="s">
        <v>100</v>
      </c>
      <c r="F31" s="223" t="s">
        <v>101</v>
      </c>
      <c r="G31" s="216">
        <v>315976351</v>
      </c>
    </row>
    <row r="32" spans="2:7" ht="16.5" thickBot="1">
      <c r="B32" s="36" t="s">
        <v>102</v>
      </c>
      <c r="C32" s="218" t="s">
        <v>103</v>
      </c>
      <c r="D32" s="225">
        <f>SUM(D20:D31)</f>
        <v>478754263.5</v>
      </c>
      <c r="E32" s="215" t="s">
        <v>104</v>
      </c>
      <c r="F32" s="223" t="s">
        <v>105</v>
      </c>
      <c r="G32" s="60">
        <v>239894305</v>
      </c>
    </row>
    <row r="33" spans="2:7">
      <c r="B33" s="30"/>
      <c r="C33" s="210" t="s">
        <v>106</v>
      </c>
      <c r="D33" s="211"/>
      <c r="E33" s="215" t="s">
        <v>107</v>
      </c>
      <c r="F33" s="223" t="s">
        <v>108</v>
      </c>
      <c r="G33" s="216">
        <v>0</v>
      </c>
    </row>
    <row r="34" spans="2:7">
      <c r="B34" s="36" t="s">
        <v>109</v>
      </c>
      <c r="C34" s="214" t="s">
        <v>110</v>
      </c>
      <c r="D34" s="60">
        <f>20862216</f>
        <v>20862216</v>
      </c>
      <c r="E34" s="215" t="s">
        <v>111</v>
      </c>
      <c r="F34" s="223" t="s">
        <v>112</v>
      </c>
      <c r="G34" s="60">
        <f>7541400+602800+16479922+47892</f>
        <v>24672014</v>
      </c>
    </row>
    <row r="35" spans="2:7">
      <c r="B35" s="36" t="s">
        <v>113</v>
      </c>
      <c r="C35" s="214" t="s">
        <v>114</v>
      </c>
      <c r="D35" s="60">
        <v>5938453</v>
      </c>
      <c r="E35" s="209" t="s">
        <v>115</v>
      </c>
      <c r="F35" s="223" t="s">
        <v>116</v>
      </c>
      <c r="G35" s="60">
        <v>192298128</v>
      </c>
    </row>
    <row r="36" spans="2:7">
      <c r="B36" s="36" t="s">
        <v>117</v>
      </c>
      <c r="C36" s="214" t="s">
        <v>118</v>
      </c>
      <c r="D36" s="60">
        <v>0</v>
      </c>
      <c r="E36" s="215" t="s">
        <v>119</v>
      </c>
      <c r="F36" s="223" t="s">
        <v>120</v>
      </c>
      <c r="G36" s="60">
        <v>0</v>
      </c>
    </row>
    <row r="37" spans="2:7">
      <c r="B37" s="36" t="s">
        <v>121</v>
      </c>
      <c r="C37" s="214" t="s">
        <v>122</v>
      </c>
      <c r="D37" s="60">
        <v>53205</v>
      </c>
      <c r="E37" s="226" t="s">
        <v>123</v>
      </c>
      <c r="F37" s="223" t="s">
        <v>124</v>
      </c>
      <c r="G37" s="60">
        <v>0</v>
      </c>
    </row>
    <row r="38" spans="2:7">
      <c r="B38" s="36" t="s">
        <v>125</v>
      </c>
      <c r="C38" s="214" t="s">
        <v>126</v>
      </c>
      <c r="D38" s="60">
        <v>0</v>
      </c>
      <c r="E38" s="226" t="s">
        <v>127</v>
      </c>
      <c r="F38" s="223" t="s">
        <v>128</v>
      </c>
      <c r="G38" s="60">
        <v>0</v>
      </c>
    </row>
    <row r="39" spans="2:7">
      <c r="B39" s="36" t="s">
        <v>129</v>
      </c>
      <c r="C39" s="214" t="s">
        <v>130</v>
      </c>
      <c r="D39" s="60">
        <v>0</v>
      </c>
      <c r="E39" s="209" t="s">
        <v>131</v>
      </c>
      <c r="F39" s="223" t="s">
        <v>132</v>
      </c>
      <c r="G39" s="60">
        <v>0</v>
      </c>
    </row>
    <row r="40" spans="2:7">
      <c r="B40" s="36" t="s">
        <v>133</v>
      </c>
      <c r="C40" s="214" t="s">
        <v>134</v>
      </c>
      <c r="D40" s="60">
        <v>42524809</v>
      </c>
      <c r="E40" s="209" t="s">
        <v>135</v>
      </c>
      <c r="F40" s="223" t="s">
        <v>136</v>
      </c>
      <c r="G40" s="60">
        <v>0</v>
      </c>
    </row>
    <row r="41" spans="2:7">
      <c r="B41" s="36" t="s">
        <v>137</v>
      </c>
      <c r="C41" s="214" t="s">
        <v>138</v>
      </c>
      <c r="D41" s="60">
        <v>0</v>
      </c>
      <c r="E41" s="226" t="s">
        <v>139</v>
      </c>
      <c r="F41" s="223" t="s">
        <v>140</v>
      </c>
      <c r="G41" s="60">
        <v>88530805</v>
      </c>
    </row>
    <row r="42" spans="2:7">
      <c r="B42" s="36" t="s">
        <v>141</v>
      </c>
      <c r="C42" s="214" t="s">
        <v>142</v>
      </c>
      <c r="D42" s="60">
        <v>0</v>
      </c>
      <c r="E42" s="226" t="s">
        <v>143</v>
      </c>
      <c r="F42" s="223" t="s">
        <v>144</v>
      </c>
      <c r="G42" s="60">
        <v>0</v>
      </c>
    </row>
    <row r="43" spans="2:7">
      <c r="B43" s="36" t="s">
        <v>145</v>
      </c>
      <c r="C43" s="214" t="s">
        <v>146</v>
      </c>
      <c r="D43" s="60">
        <v>5733681</v>
      </c>
      <c r="E43" s="215" t="s">
        <v>147</v>
      </c>
      <c r="F43" s="223" t="s">
        <v>148</v>
      </c>
      <c r="G43" s="60">
        <v>0</v>
      </c>
    </row>
    <row r="44" spans="2:7">
      <c r="B44" s="36" t="s">
        <v>149</v>
      </c>
      <c r="C44" s="214" t="s">
        <v>150</v>
      </c>
      <c r="D44" s="60">
        <f>142444+7453+24466</f>
        <v>174363</v>
      </c>
      <c r="E44" s="215" t="s">
        <v>151</v>
      </c>
      <c r="F44" s="223" t="s">
        <v>152</v>
      </c>
      <c r="G44" s="60">
        <v>0</v>
      </c>
    </row>
    <row r="45" spans="2:7">
      <c r="B45" s="36" t="s">
        <v>153</v>
      </c>
      <c r="C45" s="214" t="s">
        <v>154</v>
      </c>
      <c r="D45" s="216">
        <v>0</v>
      </c>
      <c r="E45" s="215" t="s">
        <v>155</v>
      </c>
      <c r="F45" s="223" t="s">
        <v>156</v>
      </c>
      <c r="G45" s="60">
        <v>56046169</v>
      </c>
    </row>
    <row r="46" spans="2:7">
      <c r="B46" s="36" t="s">
        <v>157</v>
      </c>
      <c r="C46" s="214" t="s">
        <v>158</v>
      </c>
      <c r="D46" s="216">
        <v>1845929</v>
      </c>
      <c r="E46" s="215" t="s">
        <v>159</v>
      </c>
      <c r="F46" s="223" t="s">
        <v>160</v>
      </c>
      <c r="G46" s="60">
        <v>3535302</v>
      </c>
    </row>
    <row r="47" spans="2:7">
      <c r="B47" s="36" t="s">
        <v>161</v>
      </c>
      <c r="C47" s="214" t="s">
        <v>162</v>
      </c>
      <c r="D47" s="216">
        <v>5239164</v>
      </c>
      <c r="E47" s="215" t="s">
        <v>163</v>
      </c>
      <c r="F47" s="223" t="s">
        <v>164</v>
      </c>
      <c r="G47" s="60">
        <v>52135816</v>
      </c>
    </row>
    <row r="48" spans="2:7">
      <c r="B48" s="36" t="s">
        <v>165</v>
      </c>
      <c r="C48" s="214" t="s">
        <v>166</v>
      </c>
      <c r="D48" s="60">
        <v>0</v>
      </c>
      <c r="E48" s="215" t="s">
        <v>167</v>
      </c>
      <c r="F48" s="223" t="s">
        <v>168</v>
      </c>
      <c r="G48" s="60"/>
    </row>
    <row r="49" spans="2:7">
      <c r="B49" s="36" t="s">
        <v>169</v>
      </c>
      <c r="C49" s="214" t="s">
        <v>170</v>
      </c>
      <c r="D49" s="60">
        <v>0</v>
      </c>
      <c r="E49" s="215" t="s">
        <v>171</v>
      </c>
      <c r="F49" s="223" t="s">
        <v>172</v>
      </c>
      <c r="G49" s="60">
        <v>0</v>
      </c>
    </row>
    <row r="50" spans="2:7">
      <c r="B50" s="36" t="s">
        <v>173</v>
      </c>
      <c r="C50" s="214" t="s">
        <v>106</v>
      </c>
      <c r="D50" s="60">
        <f>14018000+4130667+89025+5269+9131+735960-125705-14+3933238+13</f>
        <v>22795584</v>
      </c>
      <c r="E50" s="215" t="s">
        <v>174</v>
      </c>
      <c r="F50" s="223" t="s">
        <v>175</v>
      </c>
      <c r="G50" s="60">
        <v>0</v>
      </c>
    </row>
    <row r="51" spans="2:7">
      <c r="B51" s="36" t="s">
        <v>176</v>
      </c>
      <c r="C51" s="221" t="s">
        <v>177</v>
      </c>
      <c r="D51" s="60">
        <v>0</v>
      </c>
      <c r="E51" s="215" t="s">
        <v>178</v>
      </c>
      <c r="F51" s="223" t="s">
        <v>179</v>
      </c>
      <c r="G51" s="60">
        <v>4952017</v>
      </c>
    </row>
    <row r="52" spans="2:7">
      <c r="B52" s="36" t="s">
        <v>180</v>
      </c>
      <c r="C52" s="221" t="s">
        <v>43</v>
      </c>
      <c r="D52" s="60">
        <v>0</v>
      </c>
      <c r="E52" s="215" t="s">
        <v>181</v>
      </c>
      <c r="F52" s="223" t="s">
        <v>182</v>
      </c>
      <c r="G52" s="60">
        <v>0</v>
      </c>
    </row>
    <row r="53" spans="2:7">
      <c r="B53" s="36" t="s">
        <v>183</v>
      </c>
      <c r="C53" s="221" t="s">
        <v>184</v>
      </c>
      <c r="D53" s="60">
        <v>0</v>
      </c>
      <c r="E53" s="215" t="s">
        <v>185</v>
      </c>
      <c r="F53" s="223" t="s">
        <v>186</v>
      </c>
      <c r="G53" s="60">
        <v>0</v>
      </c>
    </row>
    <row r="54" spans="2:7">
      <c r="B54" s="36" t="s">
        <v>187</v>
      </c>
      <c r="C54" s="221" t="s">
        <v>188</v>
      </c>
      <c r="D54" s="60">
        <v>-3687295</v>
      </c>
      <c r="E54" s="215" t="s">
        <v>189</v>
      </c>
      <c r="F54" s="223" t="s">
        <v>190</v>
      </c>
      <c r="G54" s="60">
        <f>234364+2836686+1446059+798730+82265543+2</f>
        <v>87581384</v>
      </c>
    </row>
    <row r="55" spans="2:7" ht="16.5" thickBot="1">
      <c r="B55" s="36" t="s">
        <v>191</v>
      </c>
      <c r="C55" s="218" t="s">
        <v>192</v>
      </c>
      <c r="D55" s="225">
        <f>SUM(D34:D54)</f>
        <v>101480109</v>
      </c>
      <c r="E55" s="215" t="s">
        <v>193</v>
      </c>
      <c r="F55" s="223" t="s">
        <v>194</v>
      </c>
      <c r="G55" s="60">
        <v>-49359326</v>
      </c>
    </row>
    <row r="56" spans="2:7" ht="16.5" thickBot="1">
      <c r="B56" s="30"/>
      <c r="C56" s="210" t="s">
        <v>195</v>
      </c>
      <c r="D56" s="211"/>
      <c r="E56" s="215" t="s">
        <v>196</v>
      </c>
      <c r="F56" s="218" t="s">
        <v>197</v>
      </c>
      <c r="G56" s="225">
        <f>SUM(G31:G55)</f>
        <v>1016262965</v>
      </c>
    </row>
    <row r="57" spans="2:7">
      <c r="B57" s="36" t="s">
        <v>198</v>
      </c>
      <c r="C57" s="214" t="s">
        <v>199</v>
      </c>
      <c r="D57" s="60">
        <f>36490301</f>
        <v>36490301</v>
      </c>
      <c r="E57" s="215"/>
      <c r="F57" s="212" t="s">
        <v>200</v>
      </c>
      <c r="G57" s="213"/>
    </row>
    <row r="58" spans="2:7">
      <c r="B58" s="36" t="s">
        <v>201</v>
      </c>
      <c r="C58" s="214" t="s">
        <v>202</v>
      </c>
      <c r="D58" s="60">
        <v>12184802</v>
      </c>
      <c r="E58" s="215" t="s">
        <v>203</v>
      </c>
      <c r="F58" s="214" t="s">
        <v>204</v>
      </c>
      <c r="G58" s="60">
        <v>0</v>
      </c>
    </row>
    <row r="59" spans="2:7">
      <c r="B59" s="36" t="s">
        <v>205</v>
      </c>
      <c r="C59" s="214" t="s">
        <v>206</v>
      </c>
      <c r="D59" s="60">
        <v>49235473</v>
      </c>
      <c r="E59" s="215" t="s">
        <v>207</v>
      </c>
      <c r="F59" s="214" t="s">
        <v>208</v>
      </c>
      <c r="G59" s="60">
        <v>20238019</v>
      </c>
    </row>
    <row r="60" spans="2:7">
      <c r="B60" s="36" t="s">
        <v>209</v>
      </c>
      <c r="C60" s="214" t="s">
        <v>210</v>
      </c>
      <c r="D60" s="60">
        <v>6940409</v>
      </c>
      <c r="E60" s="215" t="s">
        <v>211</v>
      </c>
      <c r="F60" s="214" t="s">
        <v>212</v>
      </c>
      <c r="G60" s="60">
        <v>13739817</v>
      </c>
    </row>
    <row r="61" spans="2:7">
      <c r="B61" s="36" t="s">
        <v>213</v>
      </c>
      <c r="C61" s="214" t="s">
        <v>214</v>
      </c>
      <c r="D61" s="60">
        <v>5369</v>
      </c>
      <c r="E61" s="215" t="s">
        <v>215</v>
      </c>
      <c r="F61" s="214" t="s">
        <v>216</v>
      </c>
      <c r="G61" s="60">
        <v>0</v>
      </c>
    </row>
    <row r="62" spans="2:7">
      <c r="B62" s="36" t="s">
        <v>217</v>
      </c>
      <c r="C62" s="221" t="s">
        <v>218</v>
      </c>
      <c r="D62" s="60">
        <v>0</v>
      </c>
      <c r="E62" s="215" t="s">
        <v>219</v>
      </c>
      <c r="F62" s="214" t="s">
        <v>220</v>
      </c>
      <c r="G62" s="60">
        <v>0</v>
      </c>
    </row>
    <row r="63" spans="2:7" ht="16.5" thickBot="1">
      <c r="B63" s="36" t="s">
        <v>221</v>
      </c>
      <c r="C63" s="227" t="s">
        <v>222</v>
      </c>
      <c r="D63" s="228">
        <f>SUM(D57:D62)</f>
        <v>104856354</v>
      </c>
      <c r="E63" s="215" t="s">
        <v>223</v>
      </c>
      <c r="F63" s="227" t="s">
        <v>224</v>
      </c>
      <c r="G63" s="225">
        <f>SUM(G58:G62)</f>
        <v>33977836</v>
      </c>
    </row>
    <row r="64" spans="2:7" ht="16.5" thickBot="1">
      <c r="B64" s="36" t="s">
        <v>225</v>
      </c>
      <c r="C64" s="229" t="s">
        <v>226</v>
      </c>
      <c r="D64" s="230">
        <f>D11+D18+D32+D55+D63</f>
        <v>2486031138.9362001</v>
      </c>
      <c r="E64" s="215" t="s">
        <v>227</v>
      </c>
      <c r="F64" s="229" t="s">
        <v>228</v>
      </c>
      <c r="G64" s="230">
        <f>+G21+G29+G56+G63</f>
        <v>2375232760.8599997</v>
      </c>
    </row>
    <row r="65" spans="2:7" ht="16.5" thickBot="1">
      <c r="B65" s="30"/>
      <c r="C65" s="231"/>
      <c r="D65" s="232"/>
      <c r="E65" s="215"/>
      <c r="F65" s="231"/>
      <c r="G65" s="232"/>
    </row>
    <row r="66" spans="2:7" ht="16.5" thickBot="1">
      <c r="B66" s="30"/>
      <c r="C66" s="229" t="s">
        <v>229</v>
      </c>
      <c r="D66" s="233">
        <f>+D6</f>
        <v>2021</v>
      </c>
      <c r="E66" s="234"/>
      <c r="F66" s="229" t="s">
        <v>230</v>
      </c>
      <c r="G66" s="233">
        <f>+D6</f>
        <v>2021</v>
      </c>
    </row>
    <row r="67" spans="2:7">
      <c r="B67" s="28"/>
      <c r="C67" s="212" t="s">
        <v>231</v>
      </c>
      <c r="D67" s="213"/>
      <c r="E67" s="234"/>
      <c r="F67" s="212" t="s">
        <v>232</v>
      </c>
      <c r="G67" s="213"/>
    </row>
    <row r="68" spans="2:7">
      <c r="B68" s="28" t="s">
        <v>233</v>
      </c>
      <c r="C68" s="214" t="s">
        <v>234</v>
      </c>
      <c r="D68" s="60">
        <v>0</v>
      </c>
      <c r="E68" s="234" t="s">
        <v>235</v>
      </c>
      <c r="F68" s="223" t="s">
        <v>236</v>
      </c>
      <c r="G68" s="216">
        <v>0</v>
      </c>
    </row>
    <row r="69" spans="2:7">
      <c r="B69" s="28" t="s">
        <v>237</v>
      </c>
      <c r="C69" s="214" t="s">
        <v>238</v>
      </c>
      <c r="D69" s="216">
        <v>0</v>
      </c>
      <c r="E69" s="234" t="s">
        <v>239</v>
      </c>
      <c r="F69" s="223" t="s">
        <v>240</v>
      </c>
      <c r="G69" s="216">
        <v>0</v>
      </c>
    </row>
    <row r="70" spans="2:7">
      <c r="B70" s="28" t="s">
        <v>241</v>
      </c>
      <c r="C70" s="214" t="s">
        <v>242</v>
      </c>
      <c r="D70" s="60">
        <v>3306040</v>
      </c>
      <c r="E70" s="234" t="s">
        <v>243</v>
      </c>
      <c r="F70" s="223" t="s">
        <v>244</v>
      </c>
      <c r="G70" s="60">
        <v>0</v>
      </c>
    </row>
    <row r="71" spans="2:7">
      <c r="B71" s="28" t="s">
        <v>245</v>
      </c>
      <c r="C71" s="221" t="s">
        <v>246</v>
      </c>
      <c r="D71" s="60">
        <v>0</v>
      </c>
      <c r="E71" s="234" t="s">
        <v>247</v>
      </c>
      <c r="F71" s="223" t="s">
        <v>248</v>
      </c>
      <c r="G71" s="216">
        <v>0</v>
      </c>
    </row>
    <row r="72" spans="2:7" ht="16.5" thickBot="1">
      <c r="B72" s="28" t="s">
        <v>249</v>
      </c>
      <c r="C72" s="218" t="s">
        <v>250</v>
      </c>
      <c r="D72" s="225">
        <f>SUM(D68:D71)</f>
        <v>3306040</v>
      </c>
      <c r="E72" s="234" t="s">
        <v>251</v>
      </c>
      <c r="F72" s="223" t="s">
        <v>252</v>
      </c>
      <c r="G72" s="60">
        <v>0</v>
      </c>
    </row>
    <row r="73" spans="2:7">
      <c r="B73" s="28"/>
      <c r="C73" s="210" t="s">
        <v>253</v>
      </c>
      <c r="D73" s="211"/>
      <c r="E73" s="234" t="s">
        <v>254</v>
      </c>
      <c r="F73" s="223" t="s">
        <v>255</v>
      </c>
      <c r="G73" s="216">
        <v>0</v>
      </c>
    </row>
    <row r="74" spans="2:7">
      <c r="B74" s="28" t="s">
        <v>256</v>
      </c>
      <c r="C74" s="214" t="s">
        <v>257</v>
      </c>
      <c r="D74" s="60">
        <v>0</v>
      </c>
      <c r="E74" s="234" t="s">
        <v>258</v>
      </c>
      <c r="F74" s="223" t="s">
        <v>259</v>
      </c>
      <c r="G74" s="60">
        <v>0</v>
      </c>
    </row>
    <row r="75" spans="2:7">
      <c r="B75" s="28" t="s">
        <v>260</v>
      </c>
      <c r="C75" s="214" t="s">
        <v>261</v>
      </c>
      <c r="D75" s="60">
        <v>0</v>
      </c>
      <c r="E75" s="234" t="s">
        <v>262</v>
      </c>
      <c r="F75" s="223" t="s">
        <v>263</v>
      </c>
      <c r="G75" s="60">
        <v>0</v>
      </c>
    </row>
    <row r="76" spans="2:7">
      <c r="B76" s="28" t="s">
        <v>264</v>
      </c>
      <c r="C76" s="221" t="s">
        <v>265</v>
      </c>
      <c r="D76" s="60">
        <v>0</v>
      </c>
      <c r="E76" s="234" t="s">
        <v>266</v>
      </c>
      <c r="F76" s="223" t="s">
        <v>267</v>
      </c>
      <c r="G76" s="60">
        <v>0</v>
      </c>
    </row>
    <row r="77" spans="2:7" ht="16.5" thickBot="1">
      <c r="B77" s="28" t="s">
        <v>268</v>
      </c>
      <c r="C77" s="218" t="s">
        <v>269</v>
      </c>
      <c r="D77" s="225">
        <f>SUM(D74:D76)</f>
        <v>0</v>
      </c>
      <c r="E77" s="234" t="s">
        <v>270</v>
      </c>
      <c r="F77" s="223" t="s">
        <v>271</v>
      </c>
      <c r="G77" s="60">
        <v>0</v>
      </c>
    </row>
    <row r="78" spans="2:7">
      <c r="B78" s="28"/>
      <c r="C78" s="210" t="s">
        <v>272</v>
      </c>
      <c r="D78" s="211"/>
      <c r="E78" s="234" t="s">
        <v>273</v>
      </c>
      <c r="F78" s="223" t="s">
        <v>274</v>
      </c>
      <c r="G78" s="60">
        <v>0</v>
      </c>
    </row>
    <row r="79" spans="2:7" ht="16.5" thickBot="1">
      <c r="B79" s="28" t="s">
        <v>275</v>
      </c>
      <c r="C79" s="214" t="s">
        <v>276</v>
      </c>
      <c r="D79" s="216">
        <v>0</v>
      </c>
      <c r="E79" s="234" t="s">
        <v>277</v>
      </c>
      <c r="F79" s="218" t="s">
        <v>278</v>
      </c>
      <c r="G79" s="225">
        <f>SUM(G68:G78)</f>
        <v>0</v>
      </c>
    </row>
    <row r="80" spans="2:7">
      <c r="B80" s="28" t="s">
        <v>279</v>
      </c>
      <c r="C80" s="214" t="s">
        <v>280</v>
      </c>
      <c r="D80" s="216">
        <v>0</v>
      </c>
      <c r="E80" s="234"/>
      <c r="F80" s="212" t="s">
        <v>281</v>
      </c>
      <c r="G80" s="213"/>
    </row>
    <row r="81" spans="2:7">
      <c r="B81" s="28" t="s">
        <v>282</v>
      </c>
      <c r="C81" s="214" t="s">
        <v>283</v>
      </c>
      <c r="D81" s="60">
        <v>0</v>
      </c>
      <c r="E81" s="234" t="s">
        <v>284</v>
      </c>
      <c r="F81" s="223" t="s">
        <v>285</v>
      </c>
      <c r="G81" s="216">
        <v>94853094</v>
      </c>
    </row>
    <row r="82" spans="2:7">
      <c r="B82" s="28" t="s">
        <v>286</v>
      </c>
      <c r="C82" s="221" t="s">
        <v>43</v>
      </c>
      <c r="D82" s="60">
        <v>0</v>
      </c>
      <c r="E82" s="234" t="s">
        <v>287</v>
      </c>
      <c r="F82" s="223" t="s">
        <v>274</v>
      </c>
      <c r="G82" s="60">
        <f>-3131544</f>
        <v>-3131544</v>
      </c>
    </row>
    <row r="83" spans="2:7">
      <c r="B83" s="28" t="s">
        <v>288</v>
      </c>
      <c r="C83" s="214" t="s">
        <v>289</v>
      </c>
      <c r="D83" s="216">
        <v>23870881</v>
      </c>
      <c r="E83" s="234" t="s">
        <v>290</v>
      </c>
      <c r="F83" s="223" t="s">
        <v>291</v>
      </c>
      <c r="G83" s="60">
        <v>0</v>
      </c>
    </row>
    <row r="84" spans="2:7">
      <c r="B84" s="28" t="s">
        <v>292</v>
      </c>
      <c r="C84" s="214" t="s">
        <v>293</v>
      </c>
      <c r="D84" s="60">
        <v>0</v>
      </c>
      <c r="E84" s="234" t="s">
        <v>294</v>
      </c>
      <c r="F84" s="223" t="s">
        <v>295</v>
      </c>
      <c r="G84" s="60">
        <v>0</v>
      </c>
    </row>
    <row r="85" spans="2:7">
      <c r="B85" s="28" t="s">
        <v>296</v>
      </c>
      <c r="C85" s="221" t="s">
        <v>297</v>
      </c>
      <c r="D85" s="60">
        <v>0</v>
      </c>
      <c r="E85" s="234" t="s">
        <v>298</v>
      </c>
      <c r="F85" s="223" t="s">
        <v>299</v>
      </c>
      <c r="G85" s="235">
        <v>0</v>
      </c>
    </row>
    <row r="86" spans="2:7" ht="16.5" thickBot="1">
      <c r="B86" s="28" t="s">
        <v>300</v>
      </c>
      <c r="C86" s="218" t="s">
        <v>301</v>
      </c>
      <c r="D86" s="225">
        <f>SUM(D79:D85)</f>
        <v>23870881</v>
      </c>
      <c r="E86" s="234" t="s">
        <v>302</v>
      </c>
      <c r="F86" s="218" t="s">
        <v>303</v>
      </c>
      <c r="G86" s="225">
        <f>SUM(G81:G85)</f>
        <v>91721550</v>
      </c>
    </row>
    <row r="87" spans="2:7">
      <c r="B87" s="28"/>
      <c r="C87" s="210" t="s">
        <v>304</v>
      </c>
      <c r="D87" s="211"/>
      <c r="E87" s="234"/>
      <c r="F87" s="212" t="s">
        <v>305</v>
      </c>
      <c r="G87" s="213"/>
    </row>
    <row r="88" spans="2:7">
      <c r="B88" s="28" t="s">
        <v>306</v>
      </c>
      <c r="C88" s="214" t="s">
        <v>307</v>
      </c>
      <c r="D88" s="236">
        <v>102261204</v>
      </c>
      <c r="E88" s="234" t="s">
        <v>308</v>
      </c>
      <c r="F88" s="223" t="s">
        <v>309</v>
      </c>
      <c r="G88" s="235">
        <v>0</v>
      </c>
    </row>
    <row r="89" spans="2:7">
      <c r="B89" s="28" t="s">
        <v>310</v>
      </c>
      <c r="C89" s="214" t="s">
        <v>311</v>
      </c>
      <c r="D89" s="236">
        <v>4899454647</v>
      </c>
      <c r="E89" s="234" t="s">
        <v>312</v>
      </c>
      <c r="F89" s="223" t="s">
        <v>313</v>
      </c>
      <c r="G89" s="60">
        <v>0</v>
      </c>
    </row>
    <row r="90" spans="2:7">
      <c r="B90" s="28" t="s">
        <v>314</v>
      </c>
      <c r="C90" s="221" t="s">
        <v>315</v>
      </c>
      <c r="D90" s="236">
        <v>-1399449909</v>
      </c>
      <c r="E90" s="234" t="s">
        <v>316</v>
      </c>
      <c r="F90" s="223" t="s">
        <v>317</v>
      </c>
      <c r="G90" s="60">
        <v>0</v>
      </c>
    </row>
    <row r="91" spans="2:7">
      <c r="B91" s="28" t="s">
        <v>318</v>
      </c>
      <c r="C91" s="214" t="s">
        <v>319</v>
      </c>
      <c r="D91" s="236">
        <v>1174948908</v>
      </c>
      <c r="E91" s="234" t="s">
        <v>320</v>
      </c>
      <c r="F91" s="223" t="s">
        <v>321</v>
      </c>
      <c r="G91" s="235">
        <v>0</v>
      </c>
    </row>
    <row r="92" spans="2:7">
      <c r="B92" s="28" t="s">
        <v>322</v>
      </c>
      <c r="C92" s="221" t="s">
        <v>323</v>
      </c>
      <c r="D92" s="236">
        <v>-897662162</v>
      </c>
      <c r="E92" s="234" t="s">
        <v>324</v>
      </c>
      <c r="F92" s="223" t="s">
        <v>325</v>
      </c>
      <c r="G92" s="216">
        <v>0</v>
      </c>
    </row>
    <row r="93" spans="2:7">
      <c r="B93" s="28" t="s">
        <v>326</v>
      </c>
      <c r="C93" s="214" t="s">
        <v>327</v>
      </c>
      <c r="D93" s="236">
        <v>281798119</v>
      </c>
      <c r="E93" s="234" t="s">
        <v>328</v>
      </c>
      <c r="F93" s="223" t="s">
        <v>329</v>
      </c>
      <c r="G93" s="216">
        <v>0</v>
      </c>
    </row>
    <row r="94" spans="2:7">
      <c r="B94" s="28" t="s">
        <v>330</v>
      </c>
      <c r="C94" s="221" t="s">
        <v>331</v>
      </c>
      <c r="D94" s="236">
        <v>-233948043</v>
      </c>
      <c r="E94" s="234" t="s">
        <v>332</v>
      </c>
      <c r="F94" s="223" t="s">
        <v>333</v>
      </c>
      <c r="G94" s="235">
        <v>0</v>
      </c>
    </row>
    <row r="95" spans="2:7">
      <c r="B95" s="28" t="s">
        <v>334</v>
      </c>
      <c r="C95" s="214" t="s">
        <v>335</v>
      </c>
      <c r="D95" s="236">
        <v>1130929</v>
      </c>
      <c r="E95" s="234" t="s">
        <v>336</v>
      </c>
      <c r="F95" s="223" t="s">
        <v>337</v>
      </c>
      <c r="G95" s="235">
        <v>49359326</v>
      </c>
    </row>
    <row r="96" spans="2:7" ht="16.5" thickBot="1">
      <c r="B96" s="28" t="s">
        <v>338</v>
      </c>
      <c r="C96" s="221" t="s">
        <v>339</v>
      </c>
      <c r="D96" s="236">
        <v>-1130929</v>
      </c>
      <c r="E96" s="234" t="s">
        <v>340</v>
      </c>
      <c r="F96" s="227" t="s">
        <v>341</v>
      </c>
      <c r="G96" s="225">
        <f>SUM(G88:G95)</f>
        <v>49359326</v>
      </c>
    </row>
    <row r="97" spans="2:7">
      <c r="B97" s="28" t="s">
        <v>342</v>
      </c>
      <c r="C97" s="214" t="s">
        <v>343</v>
      </c>
      <c r="D97" s="236">
        <v>502064103</v>
      </c>
      <c r="E97" s="234"/>
      <c r="F97" s="212" t="s">
        <v>344</v>
      </c>
      <c r="G97" s="213"/>
    </row>
    <row r="98" spans="2:7">
      <c r="B98" s="28" t="s">
        <v>345</v>
      </c>
      <c r="C98" s="221" t="s">
        <v>346</v>
      </c>
      <c r="D98" s="236">
        <v>-301891440</v>
      </c>
      <c r="E98" s="234" t="s">
        <v>347</v>
      </c>
      <c r="F98" s="223" t="s">
        <v>348</v>
      </c>
      <c r="G98" s="235">
        <v>0</v>
      </c>
    </row>
    <row r="99" spans="2:7">
      <c r="B99" s="28" t="s">
        <v>349</v>
      </c>
      <c r="C99" s="214" t="s">
        <v>350</v>
      </c>
      <c r="D99" s="236">
        <v>3643265</v>
      </c>
      <c r="E99" s="234" t="s">
        <v>351</v>
      </c>
      <c r="F99" s="223" t="s">
        <v>352</v>
      </c>
      <c r="G99" s="235">
        <v>0</v>
      </c>
    </row>
    <row r="100" spans="2:7">
      <c r="B100" s="28" t="s">
        <v>353</v>
      </c>
      <c r="C100" s="221" t="s">
        <v>354</v>
      </c>
      <c r="D100" s="236">
        <v>0</v>
      </c>
      <c r="E100" s="234" t="s">
        <v>355</v>
      </c>
      <c r="F100" s="223" t="s">
        <v>356</v>
      </c>
      <c r="G100" s="235">
        <v>0</v>
      </c>
    </row>
    <row r="101" spans="2:7">
      <c r="B101" s="28" t="s">
        <v>357</v>
      </c>
      <c r="C101" s="214" t="s">
        <v>358</v>
      </c>
      <c r="D101" s="236">
        <v>6667849</v>
      </c>
      <c r="E101" s="234" t="s">
        <v>359</v>
      </c>
      <c r="F101" s="223" t="s">
        <v>360</v>
      </c>
      <c r="G101" s="235">
        <v>0</v>
      </c>
    </row>
    <row r="102" spans="2:7" ht="16.5" thickBot="1">
      <c r="B102" s="28" t="s">
        <v>361</v>
      </c>
      <c r="C102" s="218" t="s">
        <v>362</v>
      </c>
      <c r="D102" s="237">
        <f>SUM(D88:D101)</f>
        <v>4137886541</v>
      </c>
      <c r="E102" s="234" t="s">
        <v>363</v>
      </c>
      <c r="F102" s="223" t="s">
        <v>364</v>
      </c>
      <c r="G102" s="235">
        <v>0</v>
      </c>
    </row>
    <row r="103" spans="2:7">
      <c r="B103" s="28"/>
      <c r="C103" s="210" t="s">
        <v>365</v>
      </c>
      <c r="D103" s="211"/>
      <c r="E103" s="234" t="s">
        <v>366</v>
      </c>
      <c r="F103" s="223" t="s">
        <v>367</v>
      </c>
      <c r="G103" s="235">
        <v>0</v>
      </c>
    </row>
    <row r="104" spans="2:7" ht="16.5" thickBot="1">
      <c r="B104" s="28" t="s">
        <v>368</v>
      </c>
      <c r="C104" s="214" t="s">
        <v>369</v>
      </c>
      <c r="D104" s="216">
        <v>337857792</v>
      </c>
      <c r="E104" s="234" t="s">
        <v>370</v>
      </c>
      <c r="F104" s="227" t="s">
        <v>224</v>
      </c>
      <c r="G104" s="225">
        <f>SUM(G98:G103)</f>
        <v>0</v>
      </c>
    </row>
    <row r="105" spans="2:7" ht="16.5" thickBot="1">
      <c r="B105" s="28" t="s">
        <v>371</v>
      </c>
      <c r="C105" s="221" t="s">
        <v>372</v>
      </c>
      <c r="D105" s="216">
        <v>-114961065</v>
      </c>
      <c r="E105" s="234" t="s">
        <v>373</v>
      </c>
      <c r="F105" s="229" t="s">
        <v>374</v>
      </c>
      <c r="G105" s="230">
        <f>G79+G86+G96+G104</f>
        <v>141080876</v>
      </c>
    </row>
    <row r="106" spans="2:7" ht="16.5" thickBot="1">
      <c r="B106" s="28" t="s">
        <v>375</v>
      </c>
      <c r="C106" s="214" t="s">
        <v>376</v>
      </c>
      <c r="D106" s="216">
        <v>59494057</v>
      </c>
      <c r="E106" s="234"/>
      <c r="F106" s="232"/>
      <c r="G106" s="232"/>
    </row>
    <row r="107" spans="2:7" ht="16.5" thickBot="1">
      <c r="B107" s="28" t="s">
        <v>377</v>
      </c>
      <c r="C107" s="221" t="s">
        <v>378</v>
      </c>
      <c r="D107" s="216">
        <v>-30408054</v>
      </c>
      <c r="E107" s="234" t="s">
        <v>379</v>
      </c>
      <c r="F107" s="229" t="s">
        <v>380</v>
      </c>
      <c r="G107" s="238">
        <f>+G64+G105</f>
        <v>2516313636.8599997</v>
      </c>
    </row>
    <row r="108" spans="2:7" ht="16.5" thickBot="1">
      <c r="B108" s="28" t="s">
        <v>381</v>
      </c>
      <c r="C108" s="227" t="s">
        <v>382</v>
      </c>
      <c r="D108" s="228">
        <f>SUM(D104:D107)</f>
        <v>251982730</v>
      </c>
      <c r="E108" s="234"/>
      <c r="F108" s="232"/>
      <c r="G108" s="232"/>
    </row>
    <row r="109" spans="2:7" ht="16.5" thickBot="1">
      <c r="B109" s="28" t="s">
        <v>383</v>
      </c>
      <c r="C109" s="229" t="s">
        <v>384</v>
      </c>
      <c r="D109" s="230">
        <f>+D72+D77+D86+D102+D108</f>
        <v>4417046192</v>
      </c>
      <c r="E109" s="234"/>
      <c r="F109" s="229" t="s">
        <v>385</v>
      </c>
      <c r="G109" s="239">
        <f>+D6</f>
        <v>2021</v>
      </c>
    </row>
    <row r="110" spans="2:7" ht="16.5" thickBot="1">
      <c r="B110" s="28"/>
      <c r="C110" s="231"/>
      <c r="D110" s="232"/>
      <c r="E110" s="234"/>
      <c r="F110" s="240" t="s">
        <v>386</v>
      </c>
      <c r="G110" s="241"/>
    </row>
    <row r="111" spans="2:7" ht="16.5" thickBot="1">
      <c r="B111" s="28" t="s">
        <v>387</v>
      </c>
      <c r="C111" s="229" t="s">
        <v>388</v>
      </c>
      <c r="D111" s="238">
        <f>D64+D109</f>
        <v>6903077330.9362001</v>
      </c>
      <c r="E111" s="234" t="s">
        <v>389</v>
      </c>
      <c r="F111" s="223" t="s">
        <v>390</v>
      </c>
      <c r="G111" s="242">
        <v>0</v>
      </c>
    </row>
    <row r="112" spans="2:7">
      <c r="B112" s="28"/>
      <c r="C112" s="232"/>
      <c r="D112" s="232"/>
      <c r="E112" s="234" t="s">
        <v>391</v>
      </c>
      <c r="F112" s="223" t="s">
        <v>392</v>
      </c>
      <c r="G112" s="242">
        <v>0</v>
      </c>
    </row>
    <row r="113" spans="2:7" ht="16.5" thickBot="1">
      <c r="B113" s="30"/>
      <c r="C113" s="61"/>
      <c r="D113" s="61"/>
      <c r="E113" s="234" t="s">
        <v>393</v>
      </c>
      <c r="F113" s="243" t="s">
        <v>394</v>
      </c>
      <c r="G113" s="244">
        <f>SUM(G111:G112)</f>
        <v>0</v>
      </c>
    </row>
    <row r="114" spans="2:7">
      <c r="B114" s="28"/>
      <c r="C114" s="231"/>
      <c r="D114" s="245"/>
      <c r="E114" s="234"/>
      <c r="F114" s="240" t="s">
        <v>395</v>
      </c>
      <c r="G114" s="246"/>
    </row>
    <row r="115" spans="2:7">
      <c r="B115" s="28" t="s">
        <v>396</v>
      </c>
      <c r="C115" s="247" t="s">
        <v>397</v>
      </c>
      <c r="D115" s="248">
        <v>0</v>
      </c>
      <c r="E115" s="249" t="s">
        <v>398</v>
      </c>
      <c r="F115" s="223" t="s">
        <v>399</v>
      </c>
      <c r="G115" s="60"/>
    </row>
    <row r="116" spans="2:7">
      <c r="B116" s="28"/>
      <c r="C116" s="231"/>
      <c r="D116" s="245"/>
      <c r="E116" s="249" t="s">
        <v>400</v>
      </c>
      <c r="F116" s="223" t="s">
        <v>401</v>
      </c>
      <c r="G116" s="60">
        <v>0</v>
      </c>
    </row>
    <row r="117" spans="2:7">
      <c r="B117" s="28" t="s">
        <v>402</v>
      </c>
      <c r="C117" s="247" t="s">
        <v>403</v>
      </c>
      <c r="D117" s="248">
        <v>0</v>
      </c>
      <c r="E117" s="249" t="s">
        <v>404</v>
      </c>
      <c r="F117" s="223" t="s">
        <v>405</v>
      </c>
      <c r="G117" s="60">
        <v>0</v>
      </c>
    </row>
    <row r="118" spans="2:7">
      <c r="B118" s="28"/>
      <c r="C118" s="231"/>
      <c r="D118" s="232"/>
      <c r="E118" s="209" t="s">
        <v>406</v>
      </c>
      <c r="F118" s="223" t="s">
        <v>407</v>
      </c>
      <c r="G118" s="60">
        <v>0</v>
      </c>
    </row>
    <row r="119" spans="2:7" ht="16.5" thickBot="1">
      <c r="B119" s="28"/>
      <c r="C119" s="61"/>
      <c r="D119" s="61"/>
      <c r="E119" s="209" t="s">
        <v>408</v>
      </c>
      <c r="F119" s="223" t="s">
        <v>409</v>
      </c>
      <c r="G119" s="250">
        <v>0</v>
      </c>
    </row>
    <row r="120" spans="2:7" ht="16.5" thickBot="1">
      <c r="C120" s="303" t="str">
        <f>IF(D114-D116=0,"Cuentas de Orden Coiniciden","Cuentas de Orden No Coinciden")</f>
        <v>Cuentas de Orden Coiniciden</v>
      </c>
      <c r="D120" s="304"/>
      <c r="E120" s="249" t="s">
        <v>410</v>
      </c>
      <c r="F120" s="243" t="s">
        <v>411</v>
      </c>
      <c r="G120" s="244">
        <f>+IF([10]E.C.P!E70-SUM(G115:G119)=0,[10]E.C.P!E70,"Error")</f>
        <v>0</v>
      </c>
    </row>
    <row r="121" spans="2:7" ht="16.5" thickBot="1">
      <c r="C121" s="305"/>
      <c r="D121" s="306"/>
      <c r="E121" s="249"/>
      <c r="F121" s="240" t="s">
        <v>412</v>
      </c>
      <c r="G121" s="241"/>
    </row>
    <row r="122" spans="2:7" ht="12.75" customHeight="1">
      <c r="C122" s="251"/>
      <c r="D122" s="252"/>
      <c r="E122" s="249" t="s">
        <v>413</v>
      </c>
      <c r="F122" s="223" t="s">
        <v>414</v>
      </c>
      <c r="G122" s="236">
        <v>0</v>
      </c>
    </row>
    <row r="123" spans="2:7" ht="12.75" customHeight="1">
      <c r="C123" s="231"/>
      <c r="D123" s="253"/>
      <c r="E123" s="249" t="s">
        <v>415</v>
      </c>
      <c r="F123" s="223" t="s">
        <v>416</v>
      </c>
      <c r="G123" s="236">
        <v>0</v>
      </c>
    </row>
    <row r="124" spans="2:7" ht="12.75" customHeight="1">
      <c r="C124" s="253"/>
      <c r="D124" s="254"/>
      <c r="E124" s="249" t="s">
        <v>417</v>
      </c>
      <c r="F124" s="223" t="s">
        <v>418</v>
      </c>
      <c r="G124" s="242">
        <v>0</v>
      </c>
    </row>
    <row r="125" spans="2:7" ht="12.75" customHeight="1">
      <c r="C125" s="231"/>
      <c r="D125" s="253"/>
      <c r="E125" s="249" t="s">
        <v>419</v>
      </c>
      <c r="F125" s="223" t="s">
        <v>420</v>
      </c>
      <c r="G125" s="242"/>
    </row>
    <row r="126" spans="2:7" ht="12.75" customHeight="1">
      <c r="C126" s="61"/>
      <c r="D126" s="61"/>
      <c r="E126" s="249" t="s">
        <v>421</v>
      </c>
      <c r="F126" s="223" t="s">
        <v>422</v>
      </c>
      <c r="G126" s="242">
        <v>0</v>
      </c>
    </row>
    <row r="127" spans="2:7" ht="15" customHeight="1" thickBot="1">
      <c r="C127" s="61"/>
      <c r="D127" s="61"/>
      <c r="E127" s="249" t="s">
        <v>423</v>
      </c>
      <c r="F127" s="255" t="s">
        <v>424</v>
      </c>
      <c r="G127" s="244">
        <f>+[10]E.C.P!F70</f>
        <v>0</v>
      </c>
    </row>
    <row r="128" spans="2:7" ht="16.5" customHeight="1">
      <c r="C128" s="61"/>
      <c r="D128" s="61"/>
      <c r="E128" s="249"/>
      <c r="F128" s="256" t="s">
        <v>425</v>
      </c>
      <c r="G128" s="246"/>
    </row>
    <row r="129" spans="3:7" ht="12.75" customHeight="1">
      <c r="C129" s="302"/>
      <c r="D129" s="302"/>
      <c r="E129" s="249" t="s">
        <v>426</v>
      </c>
      <c r="F129" s="223" t="s">
        <v>427</v>
      </c>
      <c r="G129" s="60">
        <f>3418365256+748398586.45+1</f>
        <v>4166763843.4499998</v>
      </c>
    </row>
    <row r="130" spans="3:7" ht="12.75" customHeight="1">
      <c r="C130" s="302"/>
      <c r="D130" s="302"/>
      <c r="E130" s="249" t="s">
        <v>428</v>
      </c>
      <c r="F130" s="223" t="s">
        <v>429</v>
      </c>
      <c r="G130" s="236">
        <v>219999850.23000073</v>
      </c>
    </row>
    <row r="131" spans="3:7" ht="17.25" customHeight="1" thickBot="1">
      <c r="C131" s="61"/>
      <c r="D131" s="61"/>
      <c r="E131" s="249" t="s">
        <v>430</v>
      </c>
      <c r="F131" s="255" t="s">
        <v>431</v>
      </c>
      <c r="G131" s="244">
        <f>SUM(G129:G130)</f>
        <v>4386763693.6800003</v>
      </c>
    </row>
    <row r="132" spans="3:7" ht="15" customHeight="1" thickBot="1">
      <c r="C132" s="61"/>
      <c r="D132" s="61"/>
      <c r="E132" s="249" t="s">
        <v>432</v>
      </c>
      <c r="F132" s="229" t="s">
        <v>433</v>
      </c>
      <c r="G132" s="257">
        <f>+G113+G120+G127+G131</f>
        <v>4386763693.6800003</v>
      </c>
    </row>
    <row r="133" spans="3:7" ht="12.75" customHeight="1" thickBot="1">
      <c r="C133" s="303" t="str">
        <f>IF(AND(D111-G134&gt;-1,D111-G134&lt;1),"E.S.P. 2021 OK","No coincide Activo=Pasivo+Patrimonio")</f>
        <v>E.S.P. 2021 OK</v>
      </c>
      <c r="D133" s="304"/>
      <c r="E133" s="258"/>
      <c r="F133" s="232"/>
      <c r="G133" s="232"/>
    </row>
    <row r="134" spans="3:7" ht="16.5" customHeight="1" thickBot="1">
      <c r="C134" s="305"/>
      <c r="D134" s="306"/>
      <c r="E134" s="234"/>
      <c r="F134" s="229" t="s">
        <v>434</v>
      </c>
      <c r="G134" s="257">
        <f>+G107+G132</f>
        <v>6903077330.54</v>
      </c>
    </row>
    <row r="135" spans="3:7" ht="12.75" customHeight="1"/>
    <row r="136" spans="3:7" ht="17.100000000000001" customHeight="1"/>
    <row r="65536" hidden="1"/>
  </sheetData>
  <mergeCells count="7">
    <mergeCell ref="C129:D130"/>
    <mergeCell ref="C133:D134"/>
    <mergeCell ref="C1:E1"/>
    <mergeCell ref="C2:E2"/>
    <mergeCell ref="C3:E3"/>
    <mergeCell ref="C4:D4"/>
    <mergeCell ref="C120:D121"/>
  </mergeCells>
  <conditionalFormatting sqref="D8:D11 D34:D55 D57:D63 D68:D72 D74:D77 D79:D86 D88:D102 D104:D108 G8:G21 G23 D20:D32 G31:G134 G29 D13:D18">
    <cfRule type="cellIs" dxfId="179" priority="3" stopIfTrue="1" operator="between">
      <formula>-0.1</formula>
      <formula>-50</formula>
    </cfRule>
    <cfRule type="cellIs" dxfId="178" priority="4" stopIfTrue="1" operator="between">
      <formula>0.1</formula>
      <formula>50</formula>
    </cfRule>
  </conditionalFormatting>
  <conditionalFormatting sqref="G24:G28">
    <cfRule type="cellIs" dxfId="177" priority="5" stopIfTrue="1" operator="between">
      <formula>-0.1</formula>
      <formula>-50</formula>
    </cfRule>
    <cfRule type="cellIs" dxfId="176" priority="6" stopIfTrue="1" operator="between">
      <formula>0.1</formula>
      <formula>50</formula>
    </cfRule>
  </conditionalFormatting>
  <conditionalFormatting sqref="D67">
    <cfRule type="cellIs" dxfId="175" priority="1" stopIfTrue="1" operator="between">
      <formula>-0.1</formula>
      <formula>-50</formula>
    </cfRule>
    <cfRule type="cellIs" dxfId="174" priority="2" stopIfTrue="1" operator="between">
      <formula>0.1</formula>
      <formula>50</formula>
    </cfRule>
  </conditionalFormatting>
  <dataValidations count="18">
    <dataValidation type="custom" operator="greaterThan" showInputMessage="1" showErrorMessage="1" errorTitle="eee" sqref="G111:G112 JB111:JC112 SX111:SY112 ACT111:ACU112 AMP111:AMQ112 AWL111:AWM112 BGH111:BGI112 BQD111:BQE112 BZZ111:CAA112 CJV111:CJW112 CTR111:CTS112 DDN111:DDO112 DNJ111:DNK112 DXF111:DXG112 EHB111:EHC112 EQX111:EQY112 FAT111:FAU112 FKP111:FKQ112 FUL111:FUM112 GEH111:GEI112 GOD111:GOE112 GXZ111:GYA112 HHV111:HHW112 HRR111:HRS112 IBN111:IBO112 ILJ111:ILK112 IVF111:IVG112 JFB111:JFC112 JOX111:JOY112 JYT111:JYU112 KIP111:KIQ112 KSL111:KSM112 LCH111:LCI112 LMD111:LME112 LVZ111:LWA112 MFV111:MFW112 MPR111:MPS112 MZN111:MZO112 NJJ111:NJK112 NTF111:NTG112 ODB111:ODC112 OMX111:OMY112 OWT111:OWU112 PGP111:PGQ112 PQL111:PQM112 QAH111:QAI112 QKD111:QKE112 QTZ111:QUA112 RDV111:RDW112 RNR111:RNS112 RXN111:RXO112 SHJ111:SHK112 SRF111:SRG112 TBB111:TBC112 TKX111:TKY112 TUT111:TUU112 UEP111:UEQ112 UOL111:UOM112 UYH111:UYI112 VID111:VIE112 VRZ111:VSA112 WBV111:WBW112 WLR111:WLS112 WVN111:WVO112 G65647:G65648 JB65647:JC65648 SX65647:SY65648 ACT65647:ACU65648 AMP65647:AMQ65648 AWL65647:AWM65648 BGH65647:BGI65648 BQD65647:BQE65648 BZZ65647:CAA65648 CJV65647:CJW65648 CTR65647:CTS65648 DDN65647:DDO65648 DNJ65647:DNK65648 DXF65647:DXG65648 EHB65647:EHC65648 EQX65647:EQY65648 FAT65647:FAU65648 FKP65647:FKQ65648 FUL65647:FUM65648 GEH65647:GEI65648 GOD65647:GOE65648 GXZ65647:GYA65648 HHV65647:HHW65648 HRR65647:HRS65648 IBN65647:IBO65648 ILJ65647:ILK65648 IVF65647:IVG65648 JFB65647:JFC65648 JOX65647:JOY65648 JYT65647:JYU65648 KIP65647:KIQ65648 KSL65647:KSM65648 LCH65647:LCI65648 LMD65647:LME65648 LVZ65647:LWA65648 MFV65647:MFW65648 MPR65647:MPS65648 MZN65647:MZO65648 NJJ65647:NJK65648 NTF65647:NTG65648 ODB65647:ODC65648 OMX65647:OMY65648 OWT65647:OWU65648 PGP65647:PGQ65648 PQL65647:PQM65648 QAH65647:QAI65648 QKD65647:QKE65648 QTZ65647:QUA65648 RDV65647:RDW65648 RNR65647:RNS65648 RXN65647:RXO65648 SHJ65647:SHK65648 SRF65647:SRG65648 TBB65647:TBC65648 TKX65647:TKY65648 TUT65647:TUU65648 UEP65647:UEQ65648 UOL65647:UOM65648 UYH65647:UYI65648 VID65647:VIE65648 VRZ65647:VSA65648 WBV65647:WBW65648 WLR65647:WLS65648 WVN65647:WVO65648 G131183:G131184 JB131183:JC131184 SX131183:SY131184 ACT131183:ACU131184 AMP131183:AMQ131184 AWL131183:AWM131184 BGH131183:BGI131184 BQD131183:BQE131184 BZZ131183:CAA131184 CJV131183:CJW131184 CTR131183:CTS131184 DDN131183:DDO131184 DNJ131183:DNK131184 DXF131183:DXG131184 EHB131183:EHC131184 EQX131183:EQY131184 FAT131183:FAU131184 FKP131183:FKQ131184 FUL131183:FUM131184 GEH131183:GEI131184 GOD131183:GOE131184 GXZ131183:GYA131184 HHV131183:HHW131184 HRR131183:HRS131184 IBN131183:IBO131184 ILJ131183:ILK131184 IVF131183:IVG131184 JFB131183:JFC131184 JOX131183:JOY131184 JYT131183:JYU131184 KIP131183:KIQ131184 KSL131183:KSM131184 LCH131183:LCI131184 LMD131183:LME131184 LVZ131183:LWA131184 MFV131183:MFW131184 MPR131183:MPS131184 MZN131183:MZO131184 NJJ131183:NJK131184 NTF131183:NTG131184 ODB131183:ODC131184 OMX131183:OMY131184 OWT131183:OWU131184 PGP131183:PGQ131184 PQL131183:PQM131184 QAH131183:QAI131184 QKD131183:QKE131184 QTZ131183:QUA131184 RDV131183:RDW131184 RNR131183:RNS131184 RXN131183:RXO131184 SHJ131183:SHK131184 SRF131183:SRG131184 TBB131183:TBC131184 TKX131183:TKY131184 TUT131183:TUU131184 UEP131183:UEQ131184 UOL131183:UOM131184 UYH131183:UYI131184 VID131183:VIE131184 VRZ131183:VSA131184 WBV131183:WBW131184 WLR131183:WLS131184 WVN131183:WVO131184 G196719:G196720 JB196719:JC196720 SX196719:SY196720 ACT196719:ACU196720 AMP196719:AMQ196720 AWL196719:AWM196720 BGH196719:BGI196720 BQD196719:BQE196720 BZZ196719:CAA196720 CJV196719:CJW196720 CTR196719:CTS196720 DDN196719:DDO196720 DNJ196719:DNK196720 DXF196719:DXG196720 EHB196719:EHC196720 EQX196719:EQY196720 FAT196719:FAU196720 FKP196719:FKQ196720 FUL196719:FUM196720 GEH196719:GEI196720 GOD196719:GOE196720 GXZ196719:GYA196720 HHV196719:HHW196720 HRR196719:HRS196720 IBN196719:IBO196720 ILJ196719:ILK196720 IVF196719:IVG196720 JFB196719:JFC196720 JOX196719:JOY196720 JYT196719:JYU196720 KIP196719:KIQ196720 KSL196719:KSM196720 LCH196719:LCI196720 LMD196719:LME196720 LVZ196719:LWA196720 MFV196719:MFW196720 MPR196719:MPS196720 MZN196719:MZO196720 NJJ196719:NJK196720 NTF196719:NTG196720 ODB196719:ODC196720 OMX196719:OMY196720 OWT196719:OWU196720 PGP196719:PGQ196720 PQL196719:PQM196720 QAH196719:QAI196720 QKD196719:QKE196720 QTZ196719:QUA196720 RDV196719:RDW196720 RNR196719:RNS196720 RXN196719:RXO196720 SHJ196719:SHK196720 SRF196719:SRG196720 TBB196719:TBC196720 TKX196719:TKY196720 TUT196719:TUU196720 UEP196719:UEQ196720 UOL196719:UOM196720 UYH196719:UYI196720 VID196719:VIE196720 VRZ196719:VSA196720 WBV196719:WBW196720 WLR196719:WLS196720 WVN196719:WVO196720 G262255:G262256 JB262255:JC262256 SX262255:SY262256 ACT262255:ACU262256 AMP262255:AMQ262256 AWL262255:AWM262256 BGH262255:BGI262256 BQD262255:BQE262256 BZZ262255:CAA262256 CJV262255:CJW262256 CTR262255:CTS262256 DDN262255:DDO262256 DNJ262255:DNK262256 DXF262255:DXG262256 EHB262255:EHC262256 EQX262255:EQY262256 FAT262255:FAU262256 FKP262255:FKQ262256 FUL262255:FUM262256 GEH262255:GEI262256 GOD262255:GOE262256 GXZ262255:GYA262256 HHV262255:HHW262256 HRR262255:HRS262256 IBN262255:IBO262256 ILJ262255:ILK262256 IVF262255:IVG262256 JFB262255:JFC262256 JOX262255:JOY262256 JYT262255:JYU262256 KIP262255:KIQ262256 KSL262255:KSM262256 LCH262255:LCI262256 LMD262255:LME262256 LVZ262255:LWA262256 MFV262255:MFW262256 MPR262255:MPS262256 MZN262255:MZO262256 NJJ262255:NJK262256 NTF262255:NTG262256 ODB262255:ODC262256 OMX262255:OMY262256 OWT262255:OWU262256 PGP262255:PGQ262256 PQL262255:PQM262256 QAH262255:QAI262256 QKD262255:QKE262256 QTZ262255:QUA262256 RDV262255:RDW262256 RNR262255:RNS262256 RXN262255:RXO262256 SHJ262255:SHK262256 SRF262255:SRG262256 TBB262255:TBC262256 TKX262255:TKY262256 TUT262255:TUU262256 UEP262255:UEQ262256 UOL262255:UOM262256 UYH262255:UYI262256 VID262255:VIE262256 VRZ262255:VSA262256 WBV262255:WBW262256 WLR262255:WLS262256 WVN262255:WVO262256 G327791:G327792 JB327791:JC327792 SX327791:SY327792 ACT327791:ACU327792 AMP327791:AMQ327792 AWL327791:AWM327792 BGH327791:BGI327792 BQD327791:BQE327792 BZZ327791:CAA327792 CJV327791:CJW327792 CTR327791:CTS327792 DDN327791:DDO327792 DNJ327791:DNK327792 DXF327791:DXG327792 EHB327791:EHC327792 EQX327791:EQY327792 FAT327791:FAU327792 FKP327791:FKQ327792 FUL327791:FUM327792 GEH327791:GEI327792 GOD327791:GOE327792 GXZ327791:GYA327792 HHV327791:HHW327792 HRR327791:HRS327792 IBN327791:IBO327792 ILJ327791:ILK327792 IVF327791:IVG327792 JFB327791:JFC327792 JOX327791:JOY327792 JYT327791:JYU327792 KIP327791:KIQ327792 KSL327791:KSM327792 LCH327791:LCI327792 LMD327791:LME327792 LVZ327791:LWA327792 MFV327791:MFW327792 MPR327791:MPS327792 MZN327791:MZO327792 NJJ327791:NJK327792 NTF327791:NTG327792 ODB327791:ODC327792 OMX327791:OMY327792 OWT327791:OWU327792 PGP327791:PGQ327792 PQL327791:PQM327792 QAH327791:QAI327792 QKD327791:QKE327792 QTZ327791:QUA327792 RDV327791:RDW327792 RNR327791:RNS327792 RXN327791:RXO327792 SHJ327791:SHK327792 SRF327791:SRG327792 TBB327791:TBC327792 TKX327791:TKY327792 TUT327791:TUU327792 UEP327791:UEQ327792 UOL327791:UOM327792 UYH327791:UYI327792 VID327791:VIE327792 VRZ327791:VSA327792 WBV327791:WBW327792 WLR327791:WLS327792 WVN327791:WVO327792 G393327:G393328 JB393327:JC393328 SX393327:SY393328 ACT393327:ACU393328 AMP393327:AMQ393328 AWL393327:AWM393328 BGH393327:BGI393328 BQD393327:BQE393328 BZZ393327:CAA393328 CJV393327:CJW393328 CTR393327:CTS393328 DDN393327:DDO393328 DNJ393327:DNK393328 DXF393327:DXG393328 EHB393327:EHC393328 EQX393327:EQY393328 FAT393327:FAU393328 FKP393327:FKQ393328 FUL393327:FUM393328 GEH393327:GEI393328 GOD393327:GOE393328 GXZ393327:GYA393328 HHV393327:HHW393328 HRR393327:HRS393328 IBN393327:IBO393328 ILJ393327:ILK393328 IVF393327:IVG393328 JFB393327:JFC393328 JOX393327:JOY393328 JYT393327:JYU393328 KIP393327:KIQ393328 KSL393327:KSM393328 LCH393327:LCI393328 LMD393327:LME393328 LVZ393327:LWA393328 MFV393327:MFW393328 MPR393327:MPS393328 MZN393327:MZO393328 NJJ393327:NJK393328 NTF393327:NTG393328 ODB393327:ODC393328 OMX393327:OMY393328 OWT393327:OWU393328 PGP393327:PGQ393328 PQL393327:PQM393328 QAH393327:QAI393328 QKD393327:QKE393328 QTZ393327:QUA393328 RDV393327:RDW393328 RNR393327:RNS393328 RXN393327:RXO393328 SHJ393327:SHK393328 SRF393327:SRG393328 TBB393327:TBC393328 TKX393327:TKY393328 TUT393327:TUU393328 UEP393327:UEQ393328 UOL393327:UOM393328 UYH393327:UYI393328 VID393327:VIE393328 VRZ393327:VSA393328 WBV393327:WBW393328 WLR393327:WLS393328 WVN393327:WVO393328 G458863:G458864 JB458863:JC458864 SX458863:SY458864 ACT458863:ACU458864 AMP458863:AMQ458864 AWL458863:AWM458864 BGH458863:BGI458864 BQD458863:BQE458864 BZZ458863:CAA458864 CJV458863:CJW458864 CTR458863:CTS458864 DDN458863:DDO458864 DNJ458863:DNK458864 DXF458863:DXG458864 EHB458863:EHC458864 EQX458863:EQY458864 FAT458863:FAU458864 FKP458863:FKQ458864 FUL458863:FUM458864 GEH458863:GEI458864 GOD458863:GOE458864 GXZ458863:GYA458864 HHV458863:HHW458864 HRR458863:HRS458864 IBN458863:IBO458864 ILJ458863:ILK458864 IVF458863:IVG458864 JFB458863:JFC458864 JOX458863:JOY458864 JYT458863:JYU458864 KIP458863:KIQ458864 KSL458863:KSM458864 LCH458863:LCI458864 LMD458863:LME458864 LVZ458863:LWA458864 MFV458863:MFW458864 MPR458863:MPS458864 MZN458863:MZO458864 NJJ458863:NJK458864 NTF458863:NTG458864 ODB458863:ODC458864 OMX458863:OMY458864 OWT458863:OWU458864 PGP458863:PGQ458864 PQL458863:PQM458864 QAH458863:QAI458864 QKD458863:QKE458864 QTZ458863:QUA458864 RDV458863:RDW458864 RNR458863:RNS458864 RXN458863:RXO458864 SHJ458863:SHK458864 SRF458863:SRG458864 TBB458863:TBC458864 TKX458863:TKY458864 TUT458863:TUU458864 UEP458863:UEQ458864 UOL458863:UOM458864 UYH458863:UYI458864 VID458863:VIE458864 VRZ458863:VSA458864 WBV458863:WBW458864 WLR458863:WLS458864 WVN458863:WVO458864 G524399:G524400 JB524399:JC524400 SX524399:SY524400 ACT524399:ACU524400 AMP524399:AMQ524400 AWL524399:AWM524400 BGH524399:BGI524400 BQD524399:BQE524400 BZZ524399:CAA524400 CJV524399:CJW524400 CTR524399:CTS524400 DDN524399:DDO524400 DNJ524399:DNK524400 DXF524399:DXG524400 EHB524399:EHC524400 EQX524399:EQY524400 FAT524399:FAU524400 FKP524399:FKQ524400 FUL524399:FUM524400 GEH524399:GEI524400 GOD524399:GOE524400 GXZ524399:GYA524400 HHV524399:HHW524400 HRR524399:HRS524400 IBN524399:IBO524400 ILJ524399:ILK524400 IVF524399:IVG524400 JFB524399:JFC524400 JOX524399:JOY524400 JYT524399:JYU524400 KIP524399:KIQ524400 KSL524399:KSM524400 LCH524399:LCI524400 LMD524399:LME524400 LVZ524399:LWA524400 MFV524399:MFW524400 MPR524399:MPS524400 MZN524399:MZO524400 NJJ524399:NJK524400 NTF524399:NTG524400 ODB524399:ODC524400 OMX524399:OMY524400 OWT524399:OWU524400 PGP524399:PGQ524400 PQL524399:PQM524400 QAH524399:QAI524400 QKD524399:QKE524400 QTZ524399:QUA524400 RDV524399:RDW524400 RNR524399:RNS524400 RXN524399:RXO524400 SHJ524399:SHK524400 SRF524399:SRG524400 TBB524399:TBC524400 TKX524399:TKY524400 TUT524399:TUU524400 UEP524399:UEQ524400 UOL524399:UOM524400 UYH524399:UYI524400 VID524399:VIE524400 VRZ524399:VSA524400 WBV524399:WBW524400 WLR524399:WLS524400 WVN524399:WVO524400 G589935:G589936 JB589935:JC589936 SX589935:SY589936 ACT589935:ACU589936 AMP589935:AMQ589936 AWL589935:AWM589936 BGH589935:BGI589936 BQD589935:BQE589936 BZZ589935:CAA589936 CJV589935:CJW589936 CTR589935:CTS589936 DDN589935:DDO589936 DNJ589935:DNK589936 DXF589935:DXG589936 EHB589935:EHC589936 EQX589935:EQY589936 FAT589935:FAU589936 FKP589935:FKQ589936 FUL589935:FUM589936 GEH589935:GEI589936 GOD589935:GOE589936 GXZ589935:GYA589936 HHV589935:HHW589936 HRR589935:HRS589936 IBN589935:IBO589936 ILJ589935:ILK589936 IVF589935:IVG589936 JFB589935:JFC589936 JOX589935:JOY589936 JYT589935:JYU589936 KIP589935:KIQ589936 KSL589935:KSM589936 LCH589935:LCI589936 LMD589935:LME589936 LVZ589935:LWA589936 MFV589935:MFW589936 MPR589935:MPS589936 MZN589935:MZO589936 NJJ589935:NJK589936 NTF589935:NTG589936 ODB589935:ODC589936 OMX589935:OMY589936 OWT589935:OWU589936 PGP589935:PGQ589936 PQL589935:PQM589936 QAH589935:QAI589936 QKD589935:QKE589936 QTZ589935:QUA589936 RDV589935:RDW589936 RNR589935:RNS589936 RXN589935:RXO589936 SHJ589935:SHK589936 SRF589935:SRG589936 TBB589935:TBC589936 TKX589935:TKY589936 TUT589935:TUU589936 UEP589935:UEQ589936 UOL589935:UOM589936 UYH589935:UYI589936 VID589935:VIE589936 VRZ589935:VSA589936 WBV589935:WBW589936 WLR589935:WLS589936 WVN589935:WVO589936 G655471:G655472 JB655471:JC655472 SX655471:SY655472 ACT655471:ACU655472 AMP655471:AMQ655472 AWL655471:AWM655472 BGH655471:BGI655472 BQD655471:BQE655472 BZZ655471:CAA655472 CJV655471:CJW655472 CTR655471:CTS655472 DDN655471:DDO655472 DNJ655471:DNK655472 DXF655471:DXG655472 EHB655471:EHC655472 EQX655471:EQY655472 FAT655471:FAU655472 FKP655471:FKQ655472 FUL655471:FUM655472 GEH655471:GEI655472 GOD655471:GOE655472 GXZ655471:GYA655472 HHV655471:HHW655472 HRR655471:HRS655472 IBN655471:IBO655472 ILJ655471:ILK655472 IVF655471:IVG655472 JFB655471:JFC655472 JOX655471:JOY655472 JYT655471:JYU655472 KIP655471:KIQ655472 KSL655471:KSM655472 LCH655471:LCI655472 LMD655471:LME655472 LVZ655471:LWA655472 MFV655471:MFW655472 MPR655471:MPS655472 MZN655471:MZO655472 NJJ655471:NJK655472 NTF655471:NTG655472 ODB655471:ODC655472 OMX655471:OMY655472 OWT655471:OWU655472 PGP655471:PGQ655472 PQL655471:PQM655472 QAH655471:QAI655472 QKD655471:QKE655472 QTZ655471:QUA655472 RDV655471:RDW655472 RNR655471:RNS655472 RXN655471:RXO655472 SHJ655471:SHK655472 SRF655471:SRG655472 TBB655471:TBC655472 TKX655471:TKY655472 TUT655471:TUU655472 UEP655471:UEQ655472 UOL655471:UOM655472 UYH655471:UYI655472 VID655471:VIE655472 VRZ655471:VSA655472 WBV655471:WBW655472 WLR655471:WLS655472 WVN655471:WVO655472 G721007:G721008 JB721007:JC721008 SX721007:SY721008 ACT721007:ACU721008 AMP721007:AMQ721008 AWL721007:AWM721008 BGH721007:BGI721008 BQD721007:BQE721008 BZZ721007:CAA721008 CJV721007:CJW721008 CTR721007:CTS721008 DDN721007:DDO721008 DNJ721007:DNK721008 DXF721007:DXG721008 EHB721007:EHC721008 EQX721007:EQY721008 FAT721007:FAU721008 FKP721007:FKQ721008 FUL721007:FUM721008 GEH721007:GEI721008 GOD721007:GOE721008 GXZ721007:GYA721008 HHV721007:HHW721008 HRR721007:HRS721008 IBN721007:IBO721008 ILJ721007:ILK721008 IVF721007:IVG721008 JFB721007:JFC721008 JOX721007:JOY721008 JYT721007:JYU721008 KIP721007:KIQ721008 KSL721007:KSM721008 LCH721007:LCI721008 LMD721007:LME721008 LVZ721007:LWA721008 MFV721007:MFW721008 MPR721007:MPS721008 MZN721007:MZO721008 NJJ721007:NJK721008 NTF721007:NTG721008 ODB721007:ODC721008 OMX721007:OMY721008 OWT721007:OWU721008 PGP721007:PGQ721008 PQL721007:PQM721008 QAH721007:QAI721008 QKD721007:QKE721008 QTZ721007:QUA721008 RDV721007:RDW721008 RNR721007:RNS721008 RXN721007:RXO721008 SHJ721007:SHK721008 SRF721007:SRG721008 TBB721007:TBC721008 TKX721007:TKY721008 TUT721007:TUU721008 UEP721007:UEQ721008 UOL721007:UOM721008 UYH721007:UYI721008 VID721007:VIE721008 VRZ721007:VSA721008 WBV721007:WBW721008 WLR721007:WLS721008 WVN721007:WVO721008 G786543:G786544 JB786543:JC786544 SX786543:SY786544 ACT786543:ACU786544 AMP786543:AMQ786544 AWL786543:AWM786544 BGH786543:BGI786544 BQD786543:BQE786544 BZZ786543:CAA786544 CJV786543:CJW786544 CTR786543:CTS786544 DDN786543:DDO786544 DNJ786543:DNK786544 DXF786543:DXG786544 EHB786543:EHC786544 EQX786543:EQY786544 FAT786543:FAU786544 FKP786543:FKQ786544 FUL786543:FUM786544 GEH786543:GEI786544 GOD786543:GOE786544 GXZ786543:GYA786544 HHV786543:HHW786544 HRR786543:HRS786544 IBN786543:IBO786544 ILJ786543:ILK786544 IVF786543:IVG786544 JFB786543:JFC786544 JOX786543:JOY786544 JYT786543:JYU786544 KIP786543:KIQ786544 KSL786543:KSM786544 LCH786543:LCI786544 LMD786543:LME786544 LVZ786543:LWA786544 MFV786543:MFW786544 MPR786543:MPS786544 MZN786543:MZO786544 NJJ786543:NJK786544 NTF786543:NTG786544 ODB786543:ODC786544 OMX786543:OMY786544 OWT786543:OWU786544 PGP786543:PGQ786544 PQL786543:PQM786544 QAH786543:QAI786544 QKD786543:QKE786544 QTZ786543:QUA786544 RDV786543:RDW786544 RNR786543:RNS786544 RXN786543:RXO786544 SHJ786543:SHK786544 SRF786543:SRG786544 TBB786543:TBC786544 TKX786543:TKY786544 TUT786543:TUU786544 UEP786543:UEQ786544 UOL786543:UOM786544 UYH786543:UYI786544 VID786543:VIE786544 VRZ786543:VSA786544 WBV786543:WBW786544 WLR786543:WLS786544 WVN786543:WVO786544 G852079:G852080 JB852079:JC852080 SX852079:SY852080 ACT852079:ACU852080 AMP852079:AMQ852080 AWL852079:AWM852080 BGH852079:BGI852080 BQD852079:BQE852080 BZZ852079:CAA852080 CJV852079:CJW852080 CTR852079:CTS852080 DDN852079:DDO852080 DNJ852079:DNK852080 DXF852079:DXG852080 EHB852079:EHC852080 EQX852079:EQY852080 FAT852079:FAU852080 FKP852079:FKQ852080 FUL852079:FUM852080 GEH852079:GEI852080 GOD852079:GOE852080 GXZ852079:GYA852080 HHV852079:HHW852080 HRR852079:HRS852080 IBN852079:IBO852080 ILJ852079:ILK852080 IVF852079:IVG852080 JFB852079:JFC852080 JOX852079:JOY852080 JYT852079:JYU852080 KIP852079:KIQ852080 KSL852079:KSM852080 LCH852079:LCI852080 LMD852079:LME852080 LVZ852079:LWA852080 MFV852079:MFW852080 MPR852079:MPS852080 MZN852079:MZO852080 NJJ852079:NJK852080 NTF852079:NTG852080 ODB852079:ODC852080 OMX852079:OMY852080 OWT852079:OWU852080 PGP852079:PGQ852080 PQL852079:PQM852080 QAH852079:QAI852080 QKD852079:QKE852080 QTZ852079:QUA852080 RDV852079:RDW852080 RNR852079:RNS852080 RXN852079:RXO852080 SHJ852079:SHK852080 SRF852079:SRG852080 TBB852079:TBC852080 TKX852079:TKY852080 TUT852079:TUU852080 UEP852079:UEQ852080 UOL852079:UOM852080 UYH852079:UYI852080 VID852079:VIE852080 VRZ852079:VSA852080 WBV852079:WBW852080 WLR852079:WLS852080 WVN852079:WVO852080 G917615:G917616 JB917615:JC917616 SX917615:SY917616 ACT917615:ACU917616 AMP917615:AMQ917616 AWL917615:AWM917616 BGH917615:BGI917616 BQD917615:BQE917616 BZZ917615:CAA917616 CJV917615:CJW917616 CTR917615:CTS917616 DDN917615:DDO917616 DNJ917615:DNK917616 DXF917615:DXG917616 EHB917615:EHC917616 EQX917615:EQY917616 FAT917615:FAU917616 FKP917615:FKQ917616 FUL917615:FUM917616 GEH917615:GEI917616 GOD917615:GOE917616 GXZ917615:GYA917616 HHV917615:HHW917616 HRR917615:HRS917616 IBN917615:IBO917616 ILJ917615:ILK917616 IVF917615:IVG917616 JFB917615:JFC917616 JOX917615:JOY917616 JYT917615:JYU917616 KIP917615:KIQ917616 KSL917615:KSM917616 LCH917615:LCI917616 LMD917615:LME917616 LVZ917615:LWA917616 MFV917615:MFW917616 MPR917615:MPS917616 MZN917615:MZO917616 NJJ917615:NJK917616 NTF917615:NTG917616 ODB917615:ODC917616 OMX917615:OMY917616 OWT917615:OWU917616 PGP917615:PGQ917616 PQL917615:PQM917616 QAH917615:QAI917616 QKD917615:QKE917616 QTZ917615:QUA917616 RDV917615:RDW917616 RNR917615:RNS917616 RXN917615:RXO917616 SHJ917615:SHK917616 SRF917615:SRG917616 TBB917615:TBC917616 TKX917615:TKY917616 TUT917615:TUU917616 UEP917615:UEQ917616 UOL917615:UOM917616 UYH917615:UYI917616 VID917615:VIE917616 VRZ917615:VSA917616 WBV917615:WBW917616 WLR917615:WLS917616 WVN917615:WVO917616 G983151:G983152 JB983151:JC983152 SX983151:SY983152 ACT983151:ACU983152 AMP983151:AMQ983152 AWL983151:AWM983152 BGH983151:BGI983152 BQD983151:BQE983152 BZZ983151:CAA983152 CJV983151:CJW983152 CTR983151:CTS983152 DDN983151:DDO983152 DNJ983151:DNK983152 DXF983151:DXG983152 EHB983151:EHC983152 EQX983151:EQY983152 FAT983151:FAU983152 FKP983151:FKQ983152 FUL983151:FUM983152 GEH983151:GEI983152 GOD983151:GOE983152 GXZ983151:GYA983152 HHV983151:HHW983152 HRR983151:HRS983152 IBN983151:IBO983152 ILJ983151:ILK983152 IVF983151:IVG983152 JFB983151:JFC983152 JOX983151:JOY983152 JYT983151:JYU983152 KIP983151:KIQ983152 KSL983151:KSM983152 LCH983151:LCI983152 LMD983151:LME983152 LVZ983151:LWA983152 MFV983151:MFW983152 MPR983151:MPS983152 MZN983151:MZO983152 NJJ983151:NJK983152 NTF983151:NTG983152 ODB983151:ODC983152 OMX983151:OMY983152 OWT983151:OWU983152 PGP983151:PGQ983152 PQL983151:PQM983152 QAH983151:QAI983152 QKD983151:QKE983152 QTZ983151:QUA983152 RDV983151:RDW983152 RNR983151:RNS983152 RXN983151:RXO983152 SHJ983151:SHK983152 SRF983151:SRG983152 TBB983151:TBC983152 TKX983151:TKY983152 TUT983151:TUU983152 UEP983151:UEQ983152 UOL983151:UOM983152 UYH983151:UYI983152 VID983151:VIE983152 VRZ983151:VSA983152 WBV983151:WBW983152 WLR983151:WLS983152 WVN983151:WVO983152">
      <formula1>OR(G111=0, G111&gt;=50)</formula1>
      <formula2>0</formula2>
    </dataValidation>
    <dataValidation operator="greaterThan" showInputMessage="1" showErrorMessage="1" errorTitle="eee" sqref="G129 JB129:JC129 SX129:SY129 ACT129:ACU129 AMP129:AMQ129 AWL129:AWM129 BGH129:BGI129 BQD129:BQE129 BZZ129:CAA129 CJV129:CJW129 CTR129:CTS129 DDN129:DDO129 DNJ129:DNK129 DXF129:DXG129 EHB129:EHC129 EQX129:EQY129 FAT129:FAU129 FKP129:FKQ129 FUL129:FUM129 GEH129:GEI129 GOD129:GOE129 GXZ129:GYA129 HHV129:HHW129 HRR129:HRS129 IBN129:IBO129 ILJ129:ILK129 IVF129:IVG129 JFB129:JFC129 JOX129:JOY129 JYT129:JYU129 KIP129:KIQ129 KSL129:KSM129 LCH129:LCI129 LMD129:LME129 LVZ129:LWA129 MFV129:MFW129 MPR129:MPS129 MZN129:MZO129 NJJ129:NJK129 NTF129:NTG129 ODB129:ODC129 OMX129:OMY129 OWT129:OWU129 PGP129:PGQ129 PQL129:PQM129 QAH129:QAI129 QKD129:QKE129 QTZ129:QUA129 RDV129:RDW129 RNR129:RNS129 RXN129:RXO129 SHJ129:SHK129 SRF129:SRG129 TBB129:TBC129 TKX129:TKY129 TUT129:TUU129 UEP129:UEQ129 UOL129:UOM129 UYH129:UYI129 VID129:VIE129 VRZ129:VSA129 WBV129:WBW129 WLR129:WLS129 WVN129:WVO129 G65665 JB65665:JC65665 SX65665:SY65665 ACT65665:ACU65665 AMP65665:AMQ65665 AWL65665:AWM65665 BGH65665:BGI65665 BQD65665:BQE65665 BZZ65665:CAA65665 CJV65665:CJW65665 CTR65665:CTS65665 DDN65665:DDO65665 DNJ65665:DNK65665 DXF65665:DXG65665 EHB65665:EHC65665 EQX65665:EQY65665 FAT65665:FAU65665 FKP65665:FKQ65665 FUL65665:FUM65665 GEH65665:GEI65665 GOD65665:GOE65665 GXZ65665:GYA65665 HHV65665:HHW65665 HRR65665:HRS65665 IBN65665:IBO65665 ILJ65665:ILK65665 IVF65665:IVG65665 JFB65665:JFC65665 JOX65665:JOY65665 JYT65665:JYU65665 KIP65665:KIQ65665 KSL65665:KSM65665 LCH65665:LCI65665 LMD65665:LME65665 LVZ65665:LWA65665 MFV65665:MFW65665 MPR65665:MPS65665 MZN65665:MZO65665 NJJ65665:NJK65665 NTF65665:NTG65665 ODB65665:ODC65665 OMX65665:OMY65665 OWT65665:OWU65665 PGP65665:PGQ65665 PQL65665:PQM65665 QAH65665:QAI65665 QKD65665:QKE65665 QTZ65665:QUA65665 RDV65665:RDW65665 RNR65665:RNS65665 RXN65665:RXO65665 SHJ65665:SHK65665 SRF65665:SRG65665 TBB65665:TBC65665 TKX65665:TKY65665 TUT65665:TUU65665 UEP65665:UEQ65665 UOL65665:UOM65665 UYH65665:UYI65665 VID65665:VIE65665 VRZ65665:VSA65665 WBV65665:WBW65665 WLR65665:WLS65665 WVN65665:WVO65665 G131201 JB131201:JC131201 SX131201:SY131201 ACT131201:ACU131201 AMP131201:AMQ131201 AWL131201:AWM131201 BGH131201:BGI131201 BQD131201:BQE131201 BZZ131201:CAA131201 CJV131201:CJW131201 CTR131201:CTS131201 DDN131201:DDO131201 DNJ131201:DNK131201 DXF131201:DXG131201 EHB131201:EHC131201 EQX131201:EQY131201 FAT131201:FAU131201 FKP131201:FKQ131201 FUL131201:FUM131201 GEH131201:GEI131201 GOD131201:GOE131201 GXZ131201:GYA131201 HHV131201:HHW131201 HRR131201:HRS131201 IBN131201:IBO131201 ILJ131201:ILK131201 IVF131201:IVG131201 JFB131201:JFC131201 JOX131201:JOY131201 JYT131201:JYU131201 KIP131201:KIQ131201 KSL131201:KSM131201 LCH131201:LCI131201 LMD131201:LME131201 LVZ131201:LWA131201 MFV131201:MFW131201 MPR131201:MPS131201 MZN131201:MZO131201 NJJ131201:NJK131201 NTF131201:NTG131201 ODB131201:ODC131201 OMX131201:OMY131201 OWT131201:OWU131201 PGP131201:PGQ131201 PQL131201:PQM131201 QAH131201:QAI131201 QKD131201:QKE131201 QTZ131201:QUA131201 RDV131201:RDW131201 RNR131201:RNS131201 RXN131201:RXO131201 SHJ131201:SHK131201 SRF131201:SRG131201 TBB131201:TBC131201 TKX131201:TKY131201 TUT131201:TUU131201 UEP131201:UEQ131201 UOL131201:UOM131201 UYH131201:UYI131201 VID131201:VIE131201 VRZ131201:VSA131201 WBV131201:WBW131201 WLR131201:WLS131201 WVN131201:WVO131201 G196737 JB196737:JC196737 SX196737:SY196737 ACT196737:ACU196737 AMP196737:AMQ196737 AWL196737:AWM196737 BGH196737:BGI196737 BQD196737:BQE196737 BZZ196737:CAA196737 CJV196737:CJW196737 CTR196737:CTS196737 DDN196737:DDO196737 DNJ196737:DNK196737 DXF196737:DXG196737 EHB196737:EHC196737 EQX196737:EQY196737 FAT196737:FAU196737 FKP196737:FKQ196737 FUL196737:FUM196737 GEH196737:GEI196737 GOD196737:GOE196737 GXZ196737:GYA196737 HHV196737:HHW196737 HRR196737:HRS196737 IBN196737:IBO196737 ILJ196737:ILK196737 IVF196737:IVG196737 JFB196737:JFC196737 JOX196737:JOY196737 JYT196737:JYU196737 KIP196737:KIQ196737 KSL196737:KSM196737 LCH196737:LCI196737 LMD196737:LME196737 LVZ196737:LWA196737 MFV196737:MFW196737 MPR196737:MPS196737 MZN196737:MZO196737 NJJ196737:NJK196737 NTF196737:NTG196737 ODB196737:ODC196737 OMX196737:OMY196737 OWT196737:OWU196737 PGP196737:PGQ196737 PQL196737:PQM196737 QAH196737:QAI196737 QKD196737:QKE196737 QTZ196737:QUA196737 RDV196737:RDW196737 RNR196737:RNS196737 RXN196737:RXO196737 SHJ196737:SHK196737 SRF196737:SRG196737 TBB196737:TBC196737 TKX196737:TKY196737 TUT196737:TUU196737 UEP196737:UEQ196737 UOL196737:UOM196737 UYH196737:UYI196737 VID196737:VIE196737 VRZ196737:VSA196737 WBV196737:WBW196737 WLR196737:WLS196737 WVN196737:WVO196737 G262273 JB262273:JC262273 SX262273:SY262273 ACT262273:ACU262273 AMP262273:AMQ262273 AWL262273:AWM262273 BGH262273:BGI262273 BQD262273:BQE262273 BZZ262273:CAA262273 CJV262273:CJW262273 CTR262273:CTS262273 DDN262273:DDO262273 DNJ262273:DNK262273 DXF262273:DXG262273 EHB262273:EHC262273 EQX262273:EQY262273 FAT262273:FAU262273 FKP262273:FKQ262273 FUL262273:FUM262273 GEH262273:GEI262273 GOD262273:GOE262273 GXZ262273:GYA262273 HHV262273:HHW262273 HRR262273:HRS262273 IBN262273:IBO262273 ILJ262273:ILK262273 IVF262273:IVG262273 JFB262273:JFC262273 JOX262273:JOY262273 JYT262273:JYU262273 KIP262273:KIQ262273 KSL262273:KSM262273 LCH262273:LCI262273 LMD262273:LME262273 LVZ262273:LWA262273 MFV262273:MFW262273 MPR262273:MPS262273 MZN262273:MZO262273 NJJ262273:NJK262273 NTF262273:NTG262273 ODB262273:ODC262273 OMX262273:OMY262273 OWT262273:OWU262273 PGP262273:PGQ262273 PQL262273:PQM262273 QAH262273:QAI262273 QKD262273:QKE262273 QTZ262273:QUA262273 RDV262273:RDW262273 RNR262273:RNS262273 RXN262273:RXO262273 SHJ262273:SHK262273 SRF262273:SRG262273 TBB262273:TBC262273 TKX262273:TKY262273 TUT262273:TUU262273 UEP262273:UEQ262273 UOL262273:UOM262273 UYH262273:UYI262273 VID262273:VIE262273 VRZ262273:VSA262273 WBV262273:WBW262273 WLR262273:WLS262273 WVN262273:WVO262273 G327809 JB327809:JC327809 SX327809:SY327809 ACT327809:ACU327809 AMP327809:AMQ327809 AWL327809:AWM327809 BGH327809:BGI327809 BQD327809:BQE327809 BZZ327809:CAA327809 CJV327809:CJW327809 CTR327809:CTS327809 DDN327809:DDO327809 DNJ327809:DNK327809 DXF327809:DXG327809 EHB327809:EHC327809 EQX327809:EQY327809 FAT327809:FAU327809 FKP327809:FKQ327809 FUL327809:FUM327809 GEH327809:GEI327809 GOD327809:GOE327809 GXZ327809:GYA327809 HHV327809:HHW327809 HRR327809:HRS327809 IBN327809:IBO327809 ILJ327809:ILK327809 IVF327809:IVG327809 JFB327809:JFC327809 JOX327809:JOY327809 JYT327809:JYU327809 KIP327809:KIQ327809 KSL327809:KSM327809 LCH327809:LCI327809 LMD327809:LME327809 LVZ327809:LWA327809 MFV327809:MFW327809 MPR327809:MPS327809 MZN327809:MZO327809 NJJ327809:NJK327809 NTF327809:NTG327809 ODB327809:ODC327809 OMX327809:OMY327809 OWT327809:OWU327809 PGP327809:PGQ327809 PQL327809:PQM327809 QAH327809:QAI327809 QKD327809:QKE327809 QTZ327809:QUA327809 RDV327809:RDW327809 RNR327809:RNS327809 RXN327809:RXO327809 SHJ327809:SHK327809 SRF327809:SRG327809 TBB327809:TBC327809 TKX327809:TKY327809 TUT327809:TUU327809 UEP327809:UEQ327809 UOL327809:UOM327809 UYH327809:UYI327809 VID327809:VIE327809 VRZ327809:VSA327809 WBV327809:WBW327809 WLR327809:WLS327809 WVN327809:WVO327809 G393345 JB393345:JC393345 SX393345:SY393345 ACT393345:ACU393345 AMP393345:AMQ393345 AWL393345:AWM393345 BGH393345:BGI393345 BQD393345:BQE393345 BZZ393345:CAA393345 CJV393345:CJW393345 CTR393345:CTS393345 DDN393345:DDO393345 DNJ393345:DNK393345 DXF393345:DXG393345 EHB393345:EHC393345 EQX393345:EQY393345 FAT393345:FAU393345 FKP393345:FKQ393345 FUL393345:FUM393345 GEH393345:GEI393345 GOD393345:GOE393345 GXZ393345:GYA393345 HHV393345:HHW393345 HRR393345:HRS393345 IBN393345:IBO393345 ILJ393345:ILK393345 IVF393345:IVG393345 JFB393345:JFC393345 JOX393345:JOY393345 JYT393345:JYU393345 KIP393345:KIQ393345 KSL393345:KSM393345 LCH393345:LCI393345 LMD393345:LME393345 LVZ393345:LWA393345 MFV393345:MFW393345 MPR393345:MPS393345 MZN393345:MZO393345 NJJ393345:NJK393345 NTF393345:NTG393345 ODB393345:ODC393345 OMX393345:OMY393345 OWT393345:OWU393345 PGP393345:PGQ393345 PQL393345:PQM393345 QAH393345:QAI393345 QKD393345:QKE393345 QTZ393345:QUA393345 RDV393345:RDW393345 RNR393345:RNS393345 RXN393345:RXO393345 SHJ393345:SHK393345 SRF393345:SRG393345 TBB393345:TBC393345 TKX393345:TKY393345 TUT393345:TUU393345 UEP393345:UEQ393345 UOL393345:UOM393345 UYH393345:UYI393345 VID393345:VIE393345 VRZ393345:VSA393345 WBV393345:WBW393345 WLR393345:WLS393345 WVN393345:WVO393345 G458881 JB458881:JC458881 SX458881:SY458881 ACT458881:ACU458881 AMP458881:AMQ458881 AWL458881:AWM458881 BGH458881:BGI458881 BQD458881:BQE458881 BZZ458881:CAA458881 CJV458881:CJW458881 CTR458881:CTS458881 DDN458881:DDO458881 DNJ458881:DNK458881 DXF458881:DXG458881 EHB458881:EHC458881 EQX458881:EQY458881 FAT458881:FAU458881 FKP458881:FKQ458881 FUL458881:FUM458881 GEH458881:GEI458881 GOD458881:GOE458881 GXZ458881:GYA458881 HHV458881:HHW458881 HRR458881:HRS458881 IBN458881:IBO458881 ILJ458881:ILK458881 IVF458881:IVG458881 JFB458881:JFC458881 JOX458881:JOY458881 JYT458881:JYU458881 KIP458881:KIQ458881 KSL458881:KSM458881 LCH458881:LCI458881 LMD458881:LME458881 LVZ458881:LWA458881 MFV458881:MFW458881 MPR458881:MPS458881 MZN458881:MZO458881 NJJ458881:NJK458881 NTF458881:NTG458881 ODB458881:ODC458881 OMX458881:OMY458881 OWT458881:OWU458881 PGP458881:PGQ458881 PQL458881:PQM458881 QAH458881:QAI458881 QKD458881:QKE458881 QTZ458881:QUA458881 RDV458881:RDW458881 RNR458881:RNS458881 RXN458881:RXO458881 SHJ458881:SHK458881 SRF458881:SRG458881 TBB458881:TBC458881 TKX458881:TKY458881 TUT458881:TUU458881 UEP458881:UEQ458881 UOL458881:UOM458881 UYH458881:UYI458881 VID458881:VIE458881 VRZ458881:VSA458881 WBV458881:WBW458881 WLR458881:WLS458881 WVN458881:WVO458881 G524417 JB524417:JC524417 SX524417:SY524417 ACT524417:ACU524417 AMP524417:AMQ524417 AWL524417:AWM524417 BGH524417:BGI524417 BQD524417:BQE524417 BZZ524417:CAA524417 CJV524417:CJW524417 CTR524417:CTS524417 DDN524417:DDO524417 DNJ524417:DNK524417 DXF524417:DXG524417 EHB524417:EHC524417 EQX524417:EQY524417 FAT524417:FAU524417 FKP524417:FKQ524417 FUL524417:FUM524417 GEH524417:GEI524417 GOD524417:GOE524417 GXZ524417:GYA524417 HHV524417:HHW524417 HRR524417:HRS524417 IBN524417:IBO524417 ILJ524417:ILK524417 IVF524417:IVG524417 JFB524417:JFC524417 JOX524417:JOY524417 JYT524417:JYU524417 KIP524417:KIQ524417 KSL524417:KSM524417 LCH524417:LCI524417 LMD524417:LME524417 LVZ524417:LWA524417 MFV524417:MFW524417 MPR524417:MPS524417 MZN524417:MZO524417 NJJ524417:NJK524417 NTF524417:NTG524417 ODB524417:ODC524417 OMX524417:OMY524417 OWT524417:OWU524417 PGP524417:PGQ524417 PQL524417:PQM524417 QAH524417:QAI524417 QKD524417:QKE524417 QTZ524417:QUA524417 RDV524417:RDW524417 RNR524417:RNS524417 RXN524417:RXO524417 SHJ524417:SHK524417 SRF524417:SRG524417 TBB524417:TBC524417 TKX524417:TKY524417 TUT524417:TUU524417 UEP524417:UEQ524417 UOL524417:UOM524417 UYH524417:UYI524417 VID524417:VIE524417 VRZ524417:VSA524417 WBV524417:WBW524417 WLR524417:WLS524417 WVN524417:WVO524417 G589953 JB589953:JC589953 SX589953:SY589953 ACT589953:ACU589953 AMP589953:AMQ589953 AWL589953:AWM589953 BGH589953:BGI589953 BQD589953:BQE589953 BZZ589953:CAA589953 CJV589953:CJW589953 CTR589953:CTS589953 DDN589953:DDO589953 DNJ589953:DNK589953 DXF589953:DXG589953 EHB589953:EHC589953 EQX589953:EQY589953 FAT589953:FAU589953 FKP589953:FKQ589953 FUL589953:FUM589953 GEH589953:GEI589953 GOD589953:GOE589953 GXZ589953:GYA589953 HHV589953:HHW589953 HRR589953:HRS589953 IBN589953:IBO589953 ILJ589953:ILK589953 IVF589953:IVG589953 JFB589953:JFC589953 JOX589953:JOY589953 JYT589953:JYU589953 KIP589953:KIQ589953 KSL589953:KSM589953 LCH589953:LCI589953 LMD589953:LME589953 LVZ589953:LWA589953 MFV589953:MFW589953 MPR589953:MPS589953 MZN589953:MZO589953 NJJ589953:NJK589953 NTF589953:NTG589953 ODB589953:ODC589953 OMX589953:OMY589953 OWT589953:OWU589953 PGP589953:PGQ589953 PQL589953:PQM589953 QAH589953:QAI589953 QKD589953:QKE589953 QTZ589953:QUA589953 RDV589953:RDW589953 RNR589953:RNS589953 RXN589953:RXO589953 SHJ589953:SHK589953 SRF589953:SRG589953 TBB589953:TBC589953 TKX589953:TKY589953 TUT589953:TUU589953 UEP589953:UEQ589953 UOL589953:UOM589953 UYH589953:UYI589953 VID589953:VIE589953 VRZ589953:VSA589953 WBV589953:WBW589953 WLR589953:WLS589953 WVN589953:WVO589953 G655489 JB655489:JC655489 SX655489:SY655489 ACT655489:ACU655489 AMP655489:AMQ655489 AWL655489:AWM655489 BGH655489:BGI655489 BQD655489:BQE655489 BZZ655489:CAA655489 CJV655489:CJW655489 CTR655489:CTS655489 DDN655489:DDO655489 DNJ655489:DNK655489 DXF655489:DXG655489 EHB655489:EHC655489 EQX655489:EQY655489 FAT655489:FAU655489 FKP655489:FKQ655489 FUL655489:FUM655489 GEH655489:GEI655489 GOD655489:GOE655489 GXZ655489:GYA655489 HHV655489:HHW655489 HRR655489:HRS655489 IBN655489:IBO655489 ILJ655489:ILK655489 IVF655489:IVG655489 JFB655489:JFC655489 JOX655489:JOY655489 JYT655489:JYU655489 KIP655489:KIQ655489 KSL655489:KSM655489 LCH655489:LCI655489 LMD655489:LME655489 LVZ655489:LWA655489 MFV655489:MFW655489 MPR655489:MPS655489 MZN655489:MZO655489 NJJ655489:NJK655489 NTF655489:NTG655489 ODB655489:ODC655489 OMX655489:OMY655489 OWT655489:OWU655489 PGP655489:PGQ655489 PQL655489:PQM655489 QAH655489:QAI655489 QKD655489:QKE655489 QTZ655489:QUA655489 RDV655489:RDW655489 RNR655489:RNS655489 RXN655489:RXO655489 SHJ655489:SHK655489 SRF655489:SRG655489 TBB655489:TBC655489 TKX655489:TKY655489 TUT655489:TUU655489 UEP655489:UEQ655489 UOL655489:UOM655489 UYH655489:UYI655489 VID655489:VIE655489 VRZ655489:VSA655489 WBV655489:WBW655489 WLR655489:WLS655489 WVN655489:WVO655489 G721025 JB721025:JC721025 SX721025:SY721025 ACT721025:ACU721025 AMP721025:AMQ721025 AWL721025:AWM721025 BGH721025:BGI721025 BQD721025:BQE721025 BZZ721025:CAA721025 CJV721025:CJW721025 CTR721025:CTS721025 DDN721025:DDO721025 DNJ721025:DNK721025 DXF721025:DXG721025 EHB721025:EHC721025 EQX721025:EQY721025 FAT721025:FAU721025 FKP721025:FKQ721025 FUL721025:FUM721025 GEH721025:GEI721025 GOD721025:GOE721025 GXZ721025:GYA721025 HHV721025:HHW721025 HRR721025:HRS721025 IBN721025:IBO721025 ILJ721025:ILK721025 IVF721025:IVG721025 JFB721025:JFC721025 JOX721025:JOY721025 JYT721025:JYU721025 KIP721025:KIQ721025 KSL721025:KSM721025 LCH721025:LCI721025 LMD721025:LME721025 LVZ721025:LWA721025 MFV721025:MFW721025 MPR721025:MPS721025 MZN721025:MZO721025 NJJ721025:NJK721025 NTF721025:NTG721025 ODB721025:ODC721025 OMX721025:OMY721025 OWT721025:OWU721025 PGP721025:PGQ721025 PQL721025:PQM721025 QAH721025:QAI721025 QKD721025:QKE721025 QTZ721025:QUA721025 RDV721025:RDW721025 RNR721025:RNS721025 RXN721025:RXO721025 SHJ721025:SHK721025 SRF721025:SRG721025 TBB721025:TBC721025 TKX721025:TKY721025 TUT721025:TUU721025 UEP721025:UEQ721025 UOL721025:UOM721025 UYH721025:UYI721025 VID721025:VIE721025 VRZ721025:VSA721025 WBV721025:WBW721025 WLR721025:WLS721025 WVN721025:WVO721025 G786561 JB786561:JC786561 SX786561:SY786561 ACT786561:ACU786561 AMP786561:AMQ786561 AWL786561:AWM786561 BGH786561:BGI786561 BQD786561:BQE786561 BZZ786561:CAA786561 CJV786561:CJW786561 CTR786561:CTS786561 DDN786561:DDO786561 DNJ786561:DNK786561 DXF786561:DXG786561 EHB786561:EHC786561 EQX786561:EQY786561 FAT786561:FAU786561 FKP786561:FKQ786561 FUL786561:FUM786561 GEH786561:GEI786561 GOD786561:GOE786561 GXZ786561:GYA786561 HHV786561:HHW786561 HRR786561:HRS786561 IBN786561:IBO786561 ILJ786561:ILK786561 IVF786561:IVG786561 JFB786561:JFC786561 JOX786561:JOY786561 JYT786561:JYU786561 KIP786561:KIQ786561 KSL786561:KSM786561 LCH786561:LCI786561 LMD786561:LME786561 LVZ786561:LWA786561 MFV786561:MFW786561 MPR786561:MPS786561 MZN786561:MZO786561 NJJ786561:NJK786561 NTF786561:NTG786561 ODB786561:ODC786561 OMX786561:OMY786561 OWT786561:OWU786561 PGP786561:PGQ786561 PQL786561:PQM786561 QAH786561:QAI786561 QKD786561:QKE786561 QTZ786561:QUA786561 RDV786561:RDW786561 RNR786561:RNS786561 RXN786561:RXO786561 SHJ786561:SHK786561 SRF786561:SRG786561 TBB786561:TBC786561 TKX786561:TKY786561 TUT786561:TUU786561 UEP786561:UEQ786561 UOL786561:UOM786561 UYH786561:UYI786561 VID786561:VIE786561 VRZ786561:VSA786561 WBV786561:WBW786561 WLR786561:WLS786561 WVN786561:WVO786561 G852097 JB852097:JC852097 SX852097:SY852097 ACT852097:ACU852097 AMP852097:AMQ852097 AWL852097:AWM852097 BGH852097:BGI852097 BQD852097:BQE852097 BZZ852097:CAA852097 CJV852097:CJW852097 CTR852097:CTS852097 DDN852097:DDO852097 DNJ852097:DNK852097 DXF852097:DXG852097 EHB852097:EHC852097 EQX852097:EQY852097 FAT852097:FAU852097 FKP852097:FKQ852097 FUL852097:FUM852097 GEH852097:GEI852097 GOD852097:GOE852097 GXZ852097:GYA852097 HHV852097:HHW852097 HRR852097:HRS852097 IBN852097:IBO852097 ILJ852097:ILK852097 IVF852097:IVG852097 JFB852097:JFC852097 JOX852097:JOY852097 JYT852097:JYU852097 KIP852097:KIQ852097 KSL852097:KSM852097 LCH852097:LCI852097 LMD852097:LME852097 LVZ852097:LWA852097 MFV852097:MFW852097 MPR852097:MPS852097 MZN852097:MZO852097 NJJ852097:NJK852097 NTF852097:NTG852097 ODB852097:ODC852097 OMX852097:OMY852097 OWT852097:OWU852097 PGP852097:PGQ852097 PQL852097:PQM852097 QAH852097:QAI852097 QKD852097:QKE852097 QTZ852097:QUA852097 RDV852097:RDW852097 RNR852097:RNS852097 RXN852097:RXO852097 SHJ852097:SHK852097 SRF852097:SRG852097 TBB852097:TBC852097 TKX852097:TKY852097 TUT852097:TUU852097 UEP852097:UEQ852097 UOL852097:UOM852097 UYH852097:UYI852097 VID852097:VIE852097 VRZ852097:VSA852097 WBV852097:WBW852097 WLR852097:WLS852097 WVN852097:WVO852097 G917633 JB917633:JC917633 SX917633:SY917633 ACT917633:ACU917633 AMP917633:AMQ917633 AWL917633:AWM917633 BGH917633:BGI917633 BQD917633:BQE917633 BZZ917633:CAA917633 CJV917633:CJW917633 CTR917633:CTS917633 DDN917633:DDO917633 DNJ917633:DNK917633 DXF917633:DXG917633 EHB917633:EHC917633 EQX917633:EQY917633 FAT917633:FAU917633 FKP917633:FKQ917633 FUL917633:FUM917633 GEH917633:GEI917633 GOD917633:GOE917633 GXZ917633:GYA917633 HHV917633:HHW917633 HRR917633:HRS917633 IBN917633:IBO917633 ILJ917633:ILK917633 IVF917633:IVG917633 JFB917633:JFC917633 JOX917633:JOY917633 JYT917633:JYU917633 KIP917633:KIQ917633 KSL917633:KSM917633 LCH917633:LCI917633 LMD917633:LME917633 LVZ917633:LWA917633 MFV917633:MFW917633 MPR917633:MPS917633 MZN917633:MZO917633 NJJ917633:NJK917633 NTF917633:NTG917633 ODB917633:ODC917633 OMX917633:OMY917633 OWT917633:OWU917633 PGP917633:PGQ917633 PQL917633:PQM917633 QAH917633:QAI917633 QKD917633:QKE917633 QTZ917633:QUA917633 RDV917633:RDW917633 RNR917633:RNS917633 RXN917633:RXO917633 SHJ917633:SHK917633 SRF917633:SRG917633 TBB917633:TBC917633 TKX917633:TKY917633 TUT917633:TUU917633 UEP917633:UEQ917633 UOL917633:UOM917633 UYH917633:UYI917633 VID917633:VIE917633 VRZ917633:VSA917633 WBV917633:WBW917633 WLR917633:WLS917633 WVN917633:WVO917633 G983169 JB983169:JC983169 SX983169:SY983169 ACT983169:ACU983169 AMP983169:AMQ983169 AWL983169:AWM983169 BGH983169:BGI983169 BQD983169:BQE983169 BZZ983169:CAA983169 CJV983169:CJW983169 CTR983169:CTS983169 DDN983169:DDO983169 DNJ983169:DNK983169 DXF983169:DXG983169 EHB983169:EHC983169 EQX983169:EQY983169 FAT983169:FAU983169 FKP983169:FKQ983169 FUL983169:FUM983169 GEH983169:GEI983169 GOD983169:GOE983169 GXZ983169:GYA983169 HHV983169:HHW983169 HRR983169:HRS983169 IBN983169:IBO983169 ILJ983169:ILK983169 IVF983169:IVG983169 JFB983169:JFC983169 JOX983169:JOY983169 JYT983169:JYU983169 KIP983169:KIQ983169 KSL983169:KSM983169 LCH983169:LCI983169 LMD983169:LME983169 LVZ983169:LWA983169 MFV983169:MFW983169 MPR983169:MPS983169 MZN983169:MZO983169 NJJ983169:NJK983169 NTF983169:NTG983169 ODB983169:ODC983169 OMX983169:OMY983169 OWT983169:OWU983169 PGP983169:PGQ983169 PQL983169:PQM983169 QAH983169:QAI983169 QKD983169:QKE983169 QTZ983169:QUA983169 RDV983169:RDW983169 RNR983169:RNS983169 RXN983169:RXO983169 SHJ983169:SHK983169 SRF983169:SRG983169 TBB983169:TBC983169 TKX983169:TKY983169 TUT983169:TUU983169 UEP983169:UEQ983169 UOL983169:UOM983169 UYH983169:UYI983169 VID983169:VIE983169 VRZ983169:VSA983169 WBV983169:WBW983169 WLR983169:WLS983169 WVN983169:WVO983169">
      <formula1>0</formula1>
      <formula2>0</formula2>
    </dataValidation>
    <dataValidation type="whole" operator="greaterThanOrEqual" allowBlank="1" showInputMessage="1" showErrorMessage="1" sqref="D22 IX22:IY22 ST22:SU22 ACP22:ACQ22 AML22:AMM22 AWH22:AWI22 BGD22:BGE22 BPZ22:BQA22 BZV22:BZW22 CJR22:CJS22 CTN22:CTO22 DDJ22:DDK22 DNF22:DNG22 DXB22:DXC22 EGX22:EGY22 EQT22:EQU22 FAP22:FAQ22 FKL22:FKM22 FUH22:FUI22 GED22:GEE22 GNZ22:GOA22 GXV22:GXW22 HHR22:HHS22 HRN22:HRO22 IBJ22:IBK22 ILF22:ILG22 IVB22:IVC22 JEX22:JEY22 JOT22:JOU22 JYP22:JYQ22 KIL22:KIM22 KSH22:KSI22 LCD22:LCE22 LLZ22:LMA22 LVV22:LVW22 MFR22:MFS22 MPN22:MPO22 MZJ22:MZK22 NJF22:NJG22 NTB22:NTC22 OCX22:OCY22 OMT22:OMU22 OWP22:OWQ22 PGL22:PGM22 PQH22:PQI22 QAD22:QAE22 QJZ22:QKA22 QTV22:QTW22 RDR22:RDS22 RNN22:RNO22 RXJ22:RXK22 SHF22:SHG22 SRB22:SRC22 TAX22:TAY22 TKT22:TKU22 TUP22:TUQ22 UEL22:UEM22 UOH22:UOI22 UYD22:UYE22 VHZ22:VIA22 VRV22:VRW22 WBR22:WBS22 WLN22:WLO22 WVJ22:WVK22 D65558 IX65558:IY65558 ST65558:SU65558 ACP65558:ACQ65558 AML65558:AMM65558 AWH65558:AWI65558 BGD65558:BGE65558 BPZ65558:BQA65558 BZV65558:BZW65558 CJR65558:CJS65558 CTN65558:CTO65558 DDJ65558:DDK65558 DNF65558:DNG65558 DXB65558:DXC65558 EGX65558:EGY65558 EQT65558:EQU65558 FAP65558:FAQ65558 FKL65558:FKM65558 FUH65558:FUI65558 GED65558:GEE65558 GNZ65558:GOA65558 GXV65558:GXW65558 HHR65558:HHS65558 HRN65558:HRO65558 IBJ65558:IBK65558 ILF65558:ILG65558 IVB65558:IVC65558 JEX65558:JEY65558 JOT65558:JOU65558 JYP65558:JYQ65558 KIL65558:KIM65558 KSH65558:KSI65558 LCD65558:LCE65558 LLZ65558:LMA65558 LVV65558:LVW65558 MFR65558:MFS65558 MPN65558:MPO65558 MZJ65558:MZK65558 NJF65558:NJG65558 NTB65558:NTC65558 OCX65558:OCY65558 OMT65558:OMU65558 OWP65558:OWQ65558 PGL65558:PGM65558 PQH65558:PQI65558 QAD65558:QAE65558 QJZ65558:QKA65558 QTV65558:QTW65558 RDR65558:RDS65558 RNN65558:RNO65558 RXJ65558:RXK65558 SHF65558:SHG65558 SRB65558:SRC65558 TAX65558:TAY65558 TKT65558:TKU65558 TUP65558:TUQ65558 UEL65558:UEM65558 UOH65558:UOI65558 UYD65558:UYE65558 VHZ65558:VIA65558 VRV65558:VRW65558 WBR65558:WBS65558 WLN65558:WLO65558 WVJ65558:WVK65558 D131094 IX131094:IY131094 ST131094:SU131094 ACP131094:ACQ131094 AML131094:AMM131094 AWH131094:AWI131094 BGD131094:BGE131094 BPZ131094:BQA131094 BZV131094:BZW131094 CJR131094:CJS131094 CTN131094:CTO131094 DDJ131094:DDK131094 DNF131094:DNG131094 DXB131094:DXC131094 EGX131094:EGY131094 EQT131094:EQU131094 FAP131094:FAQ131094 FKL131094:FKM131094 FUH131094:FUI131094 GED131094:GEE131094 GNZ131094:GOA131094 GXV131094:GXW131094 HHR131094:HHS131094 HRN131094:HRO131094 IBJ131094:IBK131094 ILF131094:ILG131094 IVB131094:IVC131094 JEX131094:JEY131094 JOT131094:JOU131094 JYP131094:JYQ131094 KIL131094:KIM131094 KSH131094:KSI131094 LCD131094:LCE131094 LLZ131094:LMA131094 LVV131094:LVW131094 MFR131094:MFS131094 MPN131094:MPO131094 MZJ131094:MZK131094 NJF131094:NJG131094 NTB131094:NTC131094 OCX131094:OCY131094 OMT131094:OMU131094 OWP131094:OWQ131094 PGL131094:PGM131094 PQH131094:PQI131094 QAD131094:QAE131094 QJZ131094:QKA131094 QTV131094:QTW131094 RDR131094:RDS131094 RNN131094:RNO131094 RXJ131094:RXK131094 SHF131094:SHG131094 SRB131094:SRC131094 TAX131094:TAY131094 TKT131094:TKU131094 TUP131094:TUQ131094 UEL131094:UEM131094 UOH131094:UOI131094 UYD131094:UYE131094 VHZ131094:VIA131094 VRV131094:VRW131094 WBR131094:WBS131094 WLN131094:WLO131094 WVJ131094:WVK131094 D196630 IX196630:IY196630 ST196630:SU196630 ACP196630:ACQ196630 AML196630:AMM196630 AWH196630:AWI196630 BGD196630:BGE196630 BPZ196630:BQA196630 BZV196630:BZW196630 CJR196630:CJS196630 CTN196630:CTO196630 DDJ196630:DDK196630 DNF196630:DNG196630 DXB196630:DXC196630 EGX196630:EGY196630 EQT196630:EQU196630 FAP196630:FAQ196630 FKL196630:FKM196630 FUH196630:FUI196630 GED196630:GEE196630 GNZ196630:GOA196630 GXV196630:GXW196630 HHR196630:HHS196630 HRN196630:HRO196630 IBJ196630:IBK196630 ILF196630:ILG196630 IVB196630:IVC196630 JEX196630:JEY196630 JOT196630:JOU196630 JYP196630:JYQ196630 KIL196630:KIM196630 KSH196630:KSI196630 LCD196630:LCE196630 LLZ196630:LMA196630 LVV196630:LVW196630 MFR196630:MFS196630 MPN196630:MPO196630 MZJ196630:MZK196630 NJF196630:NJG196630 NTB196630:NTC196630 OCX196630:OCY196630 OMT196630:OMU196630 OWP196630:OWQ196630 PGL196630:PGM196630 PQH196630:PQI196630 QAD196630:QAE196630 QJZ196630:QKA196630 QTV196630:QTW196630 RDR196630:RDS196630 RNN196630:RNO196630 RXJ196630:RXK196630 SHF196630:SHG196630 SRB196630:SRC196630 TAX196630:TAY196630 TKT196630:TKU196630 TUP196630:TUQ196630 UEL196630:UEM196630 UOH196630:UOI196630 UYD196630:UYE196630 VHZ196630:VIA196630 VRV196630:VRW196630 WBR196630:WBS196630 WLN196630:WLO196630 WVJ196630:WVK196630 D262166 IX262166:IY262166 ST262166:SU262166 ACP262166:ACQ262166 AML262166:AMM262166 AWH262166:AWI262166 BGD262166:BGE262166 BPZ262166:BQA262166 BZV262166:BZW262166 CJR262166:CJS262166 CTN262166:CTO262166 DDJ262166:DDK262166 DNF262166:DNG262166 DXB262166:DXC262166 EGX262166:EGY262166 EQT262166:EQU262166 FAP262166:FAQ262166 FKL262166:FKM262166 FUH262166:FUI262166 GED262166:GEE262166 GNZ262166:GOA262166 GXV262166:GXW262166 HHR262166:HHS262166 HRN262166:HRO262166 IBJ262166:IBK262166 ILF262166:ILG262166 IVB262166:IVC262166 JEX262166:JEY262166 JOT262166:JOU262166 JYP262166:JYQ262166 KIL262166:KIM262166 KSH262166:KSI262166 LCD262166:LCE262166 LLZ262166:LMA262166 LVV262166:LVW262166 MFR262166:MFS262166 MPN262166:MPO262166 MZJ262166:MZK262166 NJF262166:NJG262166 NTB262166:NTC262166 OCX262166:OCY262166 OMT262166:OMU262166 OWP262166:OWQ262166 PGL262166:PGM262166 PQH262166:PQI262166 QAD262166:QAE262166 QJZ262166:QKA262166 QTV262166:QTW262166 RDR262166:RDS262166 RNN262166:RNO262166 RXJ262166:RXK262166 SHF262166:SHG262166 SRB262166:SRC262166 TAX262166:TAY262166 TKT262166:TKU262166 TUP262166:TUQ262166 UEL262166:UEM262166 UOH262166:UOI262166 UYD262166:UYE262166 VHZ262166:VIA262166 VRV262166:VRW262166 WBR262166:WBS262166 WLN262166:WLO262166 WVJ262166:WVK262166 D327702 IX327702:IY327702 ST327702:SU327702 ACP327702:ACQ327702 AML327702:AMM327702 AWH327702:AWI327702 BGD327702:BGE327702 BPZ327702:BQA327702 BZV327702:BZW327702 CJR327702:CJS327702 CTN327702:CTO327702 DDJ327702:DDK327702 DNF327702:DNG327702 DXB327702:DXC327702 EGX327702:EGY327702 EQT327702:EQU327702 FAP327702:FAQ327702 FKL327702:FKM327702 FUH327702:FUI327702 GED327702:GEE327702 GNZ327702:GOA327702 GXV327702:GXW327702 HHR327702:HHS327702 HRN327702:HRO327702 IBJ327702:IBK327702 ILF327702:ILG327702 IVB327702:IVC327702 JEX327702:JEY327702 JOT327702:JOU327702 JYP327702:JYQ327702 KIL327702:KIM327702 KSH327702:KSI327702 LCD327702:LCE327702 LLZ327702:LMA327702 LVV327702:LVW327702 MFR327702:MFS327702 MPN327702:MPO327702 MZJ327702:MZK327702 NJF327702:NJG327702 NTB327702:NTC327702 OCX327702:OCY327702 OMT327702:OMU327702 OWP327702:OWQ327702 PGL327702:PGM327702 PQH327702:PQI327702 QAD327702:QAE327702 QJZ327702:QKA327702 QTV327702:QTW327702 RDR327702:RDS327702 RNN327702:RNO327702 RXJ327702:RXK327702 SHF327702:SHG327702 SRB327702:SRC327702 TAX327702:TAY327702 TKT327702:TKU327702 TUP327702:TUQ327702 UEL327702:UEM327702 UOH327702:UOI327702 UYD327702:UYE327702 VHZ327702:VIA327702 VRV327702:VRW327702 WBR327702:WBS327702 WLN327702:WLO327702 WVJ327702:WVK327702 D393238 IX393238:IY393238 ST393238:SU393238 ACP393238:ACQ393238 AML393238:AMM393238 AWH393238:AWI393238 BGD393238:BGE393238 BPZ393238:BQA393238 BZV393238:BZW393238 CJR393238:CJS393238 CTN393238:CTO393238 DDJ393238:DDK393238 DNF393238:DNG393238 DXB393238:DXC393238 EGX393238:EGY393238 EQT393238:EQU393238 FAP393238:FAQ393238 FKL393238:FKM393238 FUH393238:FUI393238 GED393238:GEE393238 GNZ393238:GOA393238 GXV393238:GXW393238 HHR393238:HHS393238 HRN393238:HRO393238 IBJ393238:IBK393238 ILF393238:ILG393238 IVB393238:IVC393238 JEX393238:JEY393238 JOT393238:JOU393238 JYP393238:JYQ393238 KIL393238:KIM393238 KSH393238:KSI393238 LCD393238:LCE393238 LLZ393238:LMA393238 LVV393238:LVW393238 MFR393238:MFS393238 MPN393238:MPO393238 MZJ393238:MZK393238 NJF393238:NJG393238 NTB393238:NTC393238 OCX393238:OCY393238 OMT393238:OMU393238 OWP393238:OWQ393238 PGL393238:PGM393238 PQH393238:PQI393238 QAD393238:QAE393238 QJZ393238:QKA393238 QTV393238:QTW393238 RDR393238:RDS393238 RNN393238:RNO393238 RXJ393238:RXK393238 SHF393238:SHG393238 SRB393238:SRC393238 TAX393238:TAY393238 TKT393238:TKU393238 TUP393238:TUQ393238 UEL393238:UEM393238 UOH393238:UOI393238 UYD393238:UYE393238 VHZ393238:VIA393238 VRV393238:VRW393238 WBR393238:WBS393238 WLN393238:WLO393238 WVJ393238:WVK393238 D458774 IX458774:IY458774 ST458774:SU458774 ACP458774:ACQ458774 AML458774:AMM458774 AWH458774:AWI458774 BGD458774:BGE458774 BPZ458774:BQA458774 BZV458774:BZW458774 CJR458774:CJS458774 CTN458774:CTO458774 DDJ458774:DDK458774 DNF458774:DNG458774 DXB458774:DXC458774 EGX458774:EGY458774 EQT458774:EQU458774 FAP458774:FAQ458774 FKL458774:FKM458774 FUH458774:FUI458774 GED458774:GEE458774 GNZ458774:GOA458774 GXV458774:GXW458774 HHR458774:HHS458774 HRN458774:HRO458774 IBJ458774:IBK458774 ILF458774:ILG458774 IVB458774:IVC458774 JEX458774:JEY458774 JOT458774:JOU458774 JYP458774:JYQ458774 KIL458774:KIM458774 KSH458774:KSI458774 LCD458774:LCE458774 LLZ458774:LMA458774 LVV458774:LVW458774 MFR458774:MFS458774 MPN458774:MPO458774 MZJ458774:MZK458774 NJF458774:NJG458774 NTB458774:NTC458774 OCX458774:OCY458774 OMT458774:OMU458774 OWP458774:OWQ458774 PGL458774:PGM458774 PQH458774:PQI458774 QAD458774:QAE458774 QJZ458774:QKA458774 QTV458774:QTW458774 RDR458774:RDS458774 RNN458774:RNO458774 RXJ458774:RXK458774 SHF458774:SHG458774 SRB458774:SRC458774 TAX458774:TAY458774 TKT458774:TKU458774 TUP458774:TUQ458774 UEL458774:UEM458774 UOH458774:UOI458774 UYD458774:UYE458774 VHZ458774:VIA458774 VRV458774:VRW458774 WBR458774:WBS458774 WLN458774:WLO458774 WVJ458774:WVK458774 D524310 IX524310:IY524310 ST524310:SU524310 ACP524310:ACQ524310 AML524310:AMM524310 AWH524310:AWI524310 BGD524310:BGE524310 BPZ524310:BQA524310 BZV524310:BZW524310 CJR524310:CJS524310 CTN524310:CTO524310 DDJ524310:DDK524310 DNF524310:DNG524310 DXB524310:DXC524310 EGX524310:EGY524310 EQT524310:EQU524310 FAP524310:FAQ524310 FKL524310:FKM524310 FUH524310:FUI524310 GED524310:GEE524310 GNZ524310:GOA524310 GXV524310:GXW524310 HHR524310:HHS524310 HRN524310:HRO524310 IBJ524310:IBK524310 ILF524310:ILG524310 IVB524310:IVC524310 JEX524310:JEY524310 JOT524310:JOU524310 JYP524310:JYQ524310 KIL524310:KIM524310 KSH524310:KSI524310 LCD524310:LCE524310 LLZ524310:LMA524310 LVV524310:LVW524310 MFR524310:MFS524310 MPN524310:MPO524310 MZJ524310:MZK524310 NJF524310:NJG524310 NTB524310:NTC524310 OCX524310:OCY524310 OMT524310:OMU524310 OWP524310:OWQ524310 PGL524310:PGM524310 PQH524310:PQI524310 QAD524310:QAE524310 QJZ524310:QKA524310 QTV524310:QTW524310 RDR524310:RDS524310 RNN524310:RNO524310 RXJ524310:RXK524310 SHF524310:SHG524310 SRB524310:SRC524310 TAX524310:TAY524310 TKT524310:TKU524310 TUP524310:TUQ524310 UEL524310:UEM524310 UOH524310:UOI524310 UYD524310:UYE524310 VHZ524310:VIA524310 VRV524310:VRW524310 WBR524310:WBS524310 WLN524310:WLO524310 WVJ524310:WVK524310 D589846 IX589846:IY589846 ST589846:SU589846 ACP589846:ACQ589846 AML589846:AMM589846 AWH589846:AWI589846 BGD589846:BGE589846 BPZ589846:BQA589846 BZV589846:BZW589846 CJR589846:CJS589846 CTN589846:CTO589846 DDJ589846:DDK589846 DNF589846:DNG589846 DXB589846:DXC589846 EGX589846:EGY589846 EQT589846:EQU589846 FAP589846:FAQ589846 FKL589846:FKM589846 FUH589846:FUI589846 GED589846:GEE589846 GNZ589846:GOA589846 GXV589846:GXW589846 HHR589846:HHS589846 HRN589846:HRO589846 IBJ589846:IBK589846 ILF589846:ILG589846 IVB589846:IVC589846 JEX589846:JEY589846 JOT589846:JOU589846 JYP589846:JYQ589846 KIL589846:KIM589846 KSH589846:KSI589846 LCD589846:LCE589846 LLZ589846:LMA589846 LVV589846:LVW589846 MFR589846:MFS589846 MPN589846:MPO589846 MZJ589846:MZK589846 NJF589846:NJG589846 NTB589846:NTC589846 OCX589846:OCY589846 OMT589846:OMU589846 OWP589846:OWQ589846 PGL589846:PGM589846 PQH589846:PQI589846 QAD589846:QAE589846 QJZ589846:QKA589846 QTV589846:QTW589846 RDR589846:RDS589846 RNN589846:RNO589846 RXJ589846:RXK589846 SHF589846:SHG589846 SRB589846:SRC589846 TAX589846:TAY589846 TKT589846:TKU589846 TUP589846:TUQ589846 UEL589846:UEM589846 UOH589846:UOI589846 UYD589846:UYE589846 VHZ589846:VIA589846 VRV589846:VRW589846 WBR589846:WBS589846 WLN589846:WLO589846 WVJ589846:WVK589846 D655382 IX655382:IY655382 ST655382:SU655382 ACP655382:ACQ655382 AML655382:AMM655382 AWH655382:AWI655382 BGD655382:BGE655382 BPZ655382:BQA655382 BZV655382:BZW655382 CJR655382:CJS655382 CTN655382:CTO655382 DDJ655382:DDK655382 DNF655382:DNG655382 DXB655382:DXC655382 EGX655382:EGY655382 EQT655382:EQU655382 FAP655382:FAQ655382 FKL655382:FKM655382 FUH655382:FUI655382 GED655382:GEE655382 GNZ655382:GOA655382 GXV655382:GXW655382 HHR655382:HHS655382 HRN655382:HRO655382 IBJ655382:IBK655382 ILF655382:ILG655382 IVB655382:IVC655382 JEX655382:JEY655382 JOT655382:JOU655382 JYP655382:JYQ655382 KIL655382:KIM655382 KSH655382:KSI655382 LCD655382:LCE655382 LLZ655382:LMA655382 LVV655382:LVW655382 MFR655382:MFS655382 MPN655382:MPO655382 MZJ655382:MZK655382 NJF655382:NJG655382 NTB655382:NTC655382 OCX655382:OCY655382 OMT655382:OMU655382 OWP655382:OWQ655382 PGL655382:PGM655382 PQH655382:PQI655382 QAD655382:QAE655382 QJZ655382:QKA655382 QTV655382:QTW655382 RDR655382:RDS655382 RNN655382:RNO655382 RXJ655382:RXK655382 SHF655382:SHG655382 SRB655382:SRC655382 TAX655382:TAY655382 TKT655382:TKU655382 TUP655382:TUQ655382 UEL655382:UEM655382 UOH655382:UOI655382 UYD655382:UYE655382 VHZ655382:VIA655382 VRV655382:VRW655382 WBR655382:WBS655382 WLN655382:WLO655382 WVJ655382:WVK655382 D720918 IX720918:IY720918 ST720918:SU720918 ACP720918:ACQ720918 AML720918:AMM720918 AWH720918:AWI720918 BGD720918:BGE720918 BPZ720918:BQA720918 BZV720918:BZW720918 CJR720918:CJS720918 CTN720918:CTO720918 DDJ720918:DDK720918 DNF720918:DNG720918 DXB720918:DXC720918 EGX720918:EGY720918 EQT720918:EQU720918 FAP720918:FAQ720918 FKL720918:FKM720918 FUH720918:FUI720918 GED720918:GEE720918 GNZ720918:GOA720918 GXV720918:GXW720918 HHR720918:HHS720918 HRN720918:HRO720918 IBJ720918:IBK720918 ILF720918:ILG720918 IVB720918:IVC720918 JEX720918:JEY720918 JOT720918:JOU720918 JYP720918:JYQ720918 KIL720918:KIM720918 KSH720918:KSI720918 LCD720918:LCE720918 LLZ720918:LMA720918 LVV720918:LVW720918 MFR720918:MFS720918 MPN720918:MPO720918 MZJ720918:MZK720918 NJF720918:NJG720918 NTB720918:NTC720918 OCX720918:OCY720918 OMT720918:OMU720918 OWP720918:OWQ720918 PGL720918:PGM720918 PQH720918:PQI720918 QAD720918:QAE720918 QJZ720918:QKA720918 QTV720918:QTW720918 RDR720918:RDS720918 RNN720918:RNO720918 RXJ720918:RXK720918 SHF720918:SHG720918 SRB720918:SRC720918 TAX720918:TAY720918 TKT720918:TKU720918 TUP720918:TUQ720918 UEL720918:UEM720918 UOH720918:UOI720918 UYD720918:UYE720918 VHZ720918:VIA720918 VRV720918:VRW720918 WBR720918:WBS720918 WLN720918:WLO720918 WVJ720918:WVK720918 D786454 IX786454:IY786454 ST786454:SU786454 ACP786454:ACQ786454 AML786454:AMM786454 AWH786454:AWI786454 BGD786454:BGE786454 BPZ786454:BQA786454 BZV786454:BZW786454 CJR786454:CJS786454 CTN786454:CTO786454 DDJ786454:DDK786454 DNF786454:DNG786454 DXB786454:DXC786454 EGX786454:EGY786454 EQT786454:EQU786454 FAP786454:FAQ786454 FKL786454:FKM786454 FUH786454:FUI786454 GED786454:GEE786454 GNZ786454:GOA786454 GXV786454:GXW786454 HHR786454:HHS786454 HRN786454:HRO786454 IBJ786454:IBK786454 ILF786454:ILG786454 IVB786454:IVC786454 JEX786454:JEY786454 JOT786454:JOU786454 JYP786454:JYQ786454 KIL786454:KIM786454 KSH786454:KSI786454 LCD786454:LCE786454 LLZ786454:LMA786454 LVV786454:LVW786454 MFR786454:MFS786454 MPN786454:MPO786454 MZJ786454:MZK786454 NJF786454:NJG786454 NTB786454:NTC786454 OCX786454:OCY786454 OMT786454:OMU786454 OWP786454:OWQ786454 PGL786454:PGM786454 PQH786454:PQI786454 QAD786454:QAE786454 QJZ786454:QKA786454 QTV786454:QTW786454 RDR786454:RDS786454 RNN786454:RNO786454 RXJ786454:RXK786454 SHF786454:SHG786454 SRB786454:SRC786454 TAX786454:TAY786454 TKT786454:TKU786454 TUP786454:TUQ786454 UEL786454:UEM786454 UOH786454:UOI786454 UYD786454:UYE786454 VHZ786454:VIA786454 VRV786454:VRW786454 WBR786454:WBS786454 WLN786454:WLO786454 WVJ786454:WVK786454 D851990 IX851990:IY851990 ST851990:SU851990 ACP851990:ACQ851990 AML851990:AMM851990 AWH851990:AWI851990 BGD851990:BGE851990 BPZ851990:BQA851990 BZV851990:BZW851990 CJR851990:CJS851990 CTN851990:CTO851990 DDJ851990:DDK851990 DNF851990:DNG851990 DXB851990:DXC851990 EGX851990:EGY851990 EQT851990:EQU851990 FAP851990:FAQ851990 FKL851990:FKM851990 FUH851990:FUI851990 GED851990:GEE851990 GNZ851990:GOA851990 GXV851990:GXW851990 HHR851990:HHS851990 HRN851990:HRO851990 IBJ851990:IBK851990 ILF851990:ILG851990 IVB851990:IVC851990 JEX851990:JEY851990 JOT851990:JOU851990 JYP851990:JYQ851990 KIL851990:KIM851990 KSH851990:KSI851990 LCD851990:LCE851990 LLZ851990:LMA851990 LVV851990:LVW851990 MFR851990:MFS851990 MPN851990:MPO851990 MZJ851990:MZK851990 NJF851990:NJG851990 NTB851990:NTC851990 OCX851990:OCY851990 OMT851990:OMU851990 OWP851990:OWQ851990 PGL851990:PGM851990 PQH851990:PQI851990 QAD851990:QAE851990 QJZ851990:QKA851990 QTV851990:QTW851990 RDR851990:RDS851990 RNN851990:RNO851990 RXJ851990:RXK851990 SHF851990:SHG851990 SRB851990:SRC851990 TAX851990:TAY851990 TKT851990:TKU851990 TUP851990:TUQ851990 UEL851990:UEM851990 UOH851990:UOI851990 UYD851990:UYE851990 VHZ851990:VIA851990 VRV851990:VRW851990 WBR851990:WBS851990 WLN851990:WLO851990 WVJ851990:WVK851990 D917526 IX917526:IY917526 ST917526:SU917526 ACP917526:ACQ917526 AML917526:AMM917526 AWH917526:AWI917526 BGD917526:BGE917526 BPZ917526:BQA917526 BZV917526:BZW917526 CJR917526:CJS917526 CTN917526:CTO917526 DDJ917526:DDK917526 DNF917526:DNG917526 DXB917526:DXC917526 EGX917526:EGY917526 EQT917526:EQU917526 FAP917526:FAQ917526 FKL917526:FKM917526 FUH917526:FUI917526 GED917526:GEE917526 GNZ917526:GOA917526 GXV917526:GXW917526 HHR917526:HHS917526 HRN917526:HRO917526 IBJ917526:IBK917526 ILF917526:ILG917526 IVB917526:IVC917526 JEX917526:JEY917526 JOT917526:JOU917526 JYP917526:JYQ917526 KIL917526:KIM917526 KSH917526:KSI917526 LCD917526:LCE917526 LLZ917526:LMA917526 LVV917526:LVW917526 MFR917526:MFS917526 MPN917526:MPO917526 MZJ917526:MZK917526 NJF917526:NJG917526 NTB917526:NTC917526 OCX917526:OCY917526 OMT917526:OMU917526 OWP917526:OWQ917526 PGL917526:PGM917526 PQH917526:PQI917526 QAD917526:QAE917526 QJZ917526:QKA917526 QTV917526:QTW917526 RDR917526:RDS917526 RNN917526:RNO917526 RXJ917526:RXK917526 SHF917526:SHG917526 SRB917526:SRC917526 TAX917526:TAY917526 TKT917526:TKU917526 TUP917526:TUQ917526 UEL917526:UEM917526 UOH917526:UOI917526 UYD917526:UYE917526 VHZ917526:VIA917526 VRV917526:VRW917526 WBR917526:WBS917526 WLN917526:WLO917526 WVJ917526:WVK917526 D983062 IX983062:IY983062 ST983062:SU983062 ACP983062:ACQ983062 AML983062:AMM983062 AWH983062:AWI983062 BGD983062:BGE983062 BPZ983062:BQA983062 BZV983062:BZW983062 CJR983062:CJS983062 CTN983062:CTO983062 DDJ983062:DDK983062 DNF983062:DNG983062 DXB983062:DXC983062 EGX983062:EGY983062 EQT983062:EQU983062 FAP983062:FAQ983062 FKL983062:FKM983062 FUH983062:FUI983062 GED983062:GEE983062 GNZ983062:GOA983062 GXV983062:GXW983062 HHR983062:HHS983062 HRN983062:HRO983062 IBJ983062:IBK983062 ILF983062:ILG983062 IVB983062:IVC983062 JEX983062:JEY983062 JOT983062:JOU983062 JYP983062:JYQ983062 KIL983062:KIM983062 KSH983062:KSI983062 LCD983062:LCE983062 LLZ983062:LMA983062 LVV983062:LVW983062 MFR983062:MFS983062 MPN983062:MPO983062 MZJ983062:MZK983062 NJF983062:NJG983062 NTB983062:NTC983062 OCX983062:OCY983062 OMT983062:OMU983062 OWP983062:OWQ983062 PGL983062:PGM983062 PQH983062:PQI983062 QAD983062:QAE983062 QJZ983062:QKA983062 QTV983062:QTW983062 RDR983062:RDS983062 RNN983062:RNO983062 RXJ983062:RXK983062 SHF983062:SHG983062 SRB983062:SRC983062 TAX983062:TAY983062 TKT983062:TKU983062 TUP983062:TUQ983062 UEL983062:UEM983062 UOH983062:UOI983062 UYD983062:UYE983062 VHZ983062:VIA983062 VRV983062:VRW983062 WBR983062:WBS983062 WLN983062:WLO983062 WVJ983062:WVK983062">
      <formula1>0</formula1>
      <formula2>0</formula2>
    </dataValidation>
    <dataValidation type="whole" operator="greaterThanOrEqual" allowBlank="1" showErrorMessage="1" errorTitle="Error de Datos " error="Debe ingresar un número entero _x000a_positivo o cero" sqref="D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D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D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D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D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D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D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D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D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D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D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D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D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D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D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D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D23:D25 IX23:IX25 ST23:ST25 ACP23:ACP25 AML23:AML25 AWH23:AWH25 BGD23:BGD25 BPZ23:BPZ25 BZV23:BZV25 CJR23:CJR25 CTN23:CTN25 DDJ23:DDJ25 DNF23:DNF25 DXB23:DXB25 EGX23:EGX25 EQT23:EQT25 FAP23:FAP25 FKL23:FKL25 FUH23:FUH25 GED23:GED25 GNZ23:GNZ25 GXV23:GXV25 HHR23:HHR25 HRN23:HRN25 IBJ23:IBJ25 ILF23:ILF25 IVB23:IVB25 JEX23:JEX25 JOT23:JOT25 JYP23:JYP25 KIL23:KIL25 KSH23:KSH25 LCD23:LCD25 LLZ23:LLZ25 LVV23:LVV25 MFR23:MFR25 MPN23:MPN25 MZJ23:MZJ25 NJF23:NJF25 NTB23:NTB25 OCX23:OCX25 OMT23:OMT25 OWP23:OWP25 PGL23:PGL25 PQH23:PQH25 QAD23:QAD25 QJZ23:QJZ25 QTV23:QTV25 RDR23:RDR25 RNN23:RNN25 RXJ23:RXJ25 SHF23:SHF25 SRB23:SRB25 TAX23:TAX25 TKT23:TKT25 TUP23:TUP25 UEL23:UEL25 UOH23:UOH25 UYD23:UYD25 VHZ23:VHZ25 VRV23:VRV25 WBR23:WBR25 WLN23:WLN25 WVJ23:WVJ25 D65559:D65561 IX65559:IX65561 ST65559:ST65561 ACP65559:ACP65561 AML65559:AML65561 AWH65559:AWH65561 BGD65559:BGD65561 BPZ65559:BPZ65561 BZV65559:BZV65561 CJR65559:CJR65561 CTN65559:CTN65561 DDJ65559:DDJ65561 DNF65559:DNF65561 DXB65559:DXB65561 EGX65559:EGX65561 EQT65559:EQT65561 FAP65559:FAP65561 FKL65559:FKL65561 FUH65559:FUH65561 GED65559:GED65561 GNZ65559:GNZ65561 GXV65559:GXV65561 HHR65559:HHR65561 HRN65559:HRN65561 IBJ65559:IBJ65561 ILF65559:ILF65561 IVB65559:IVB65561 JEX65559:JEX65561 JOT65559:JOT65561 JYP65559:JYP65561 KIL65559:KIL65561 KSH65559:KSH65561 LCD65559:LCD65561 LLZ65559:LLZ65561 LVV65559:LVV65561 MFR65559:MFR65561 MPN65559:MPN65561 MZJ65559:MZJ65561 NJF65559:NJF65561 NTB65559:NTB65561 OCX65559:OCX65561 OMT65559:OMT65561 OWP65559:OWP65561 PGL65559:PGL65561 PQH65559:PQH65561 QAD65559:QAD65561 QJZ65559:QJZ65561 QTV65559:QTV65561 RDR65559:RDR65561 RNN65559:RNN65561 RXJ65559:RXJ65561 SHF65559:SHF65561 SRB65559:SRB65561 TAX65559:TAX65561 TKT65559:TKT65561 TUP65559:TUP65561 UEL65559:UEL65561 UOH65559:UOH65561 UYD65559:UYD65561 VHZ65559:VHZ65561 VRV65559:VRV65561 WBR65559:WBR65561 WLN65559:WLN65561 WVJ65559:WVJ65561 D131095:D131097 IX131095:IX131097 ST131095:ST131097 ACP131095:ACP131097 AML131095:AML131097 AWH131095:AWH131097 BGD131095:BGD131097 BPZ131095:BPZ131097 BZV131095:BZV131097 CJR131095:CJR131097 CTN131095:CTN131097 DDJ131095:DDJ131097 DNF131095:DNF131097 DXB131095:DXB131097 EGX131095:EGX131097 EQT131095:EQT131097 FAP131095:FAP131097 FKL131095:FKL131097 FUH131095:FUH131097 GED131095:GED131097 GNZ131095:GNZ131097 GXV131095:GXV131097 HHR131095:HHR131097 HRN131095:HRN131097 IBJ131095:IBJ131097 ILF131095:ILF131097 IVB131095:IVB131097 JEX131095:JEX131097 JOT131095:JOT131097 JYP131095:JYP131097 KIL131095:KIL131097 KSH131095:KSH131097 LCD131095:LCD131097 LLZ131095:LLZ131097 LVV131095:LVV131097 MFR131095:MFR131097 MPN131095:MPN131097 MZJ131095:MZJ131097 NJF131095:NJF131097 NTB131095:NTB131097 OCX131095:OCX131097 OMT131095:OMT131097 OWP131095:OWP131097 PGL131095:PGL131097 PQH131095:PQH131097 QAD131095:QAD131097 QJZ131095:QJZ131097 QTV131095:QTV131097 RDR131095:RDR131097 RNN131095:RNN131097 RXJ131095:RXJ131097 SHF131095:SHF131097 SRB131095:SRB131097 TAX131095:TAX131097 TKT131095:TKT131097 TUP131095:TUP131097 UEL131095:UEL131097 UOH131095:UOH131097 UYD131095:UYD131097 VHZ131095:VHZ131097 VRV131095:VRV131097 WBR131095:WBR131097 WLN131095:WLN131097 WVJ131095:WVJ131097 D196631:D196633 IX196631:IX196633 ST196631:ST196633 ACP196631:ACP196633 AML196631:AML196633 AWH196631:AWH196633 BGD196631:BGD196633 BPZ196631:BPZ196633 BZV196631:BZV196633 CJR196631:CJR196633 CTN196631:CTN196633 DDJ196631:DDJ196633 DNF196631:DNF196633 DXB196631:DXB196633 EGX196631:EGX196633 EQT196631:EQT196633 FAP196631:FAP196633 FKL196631:FKL196633 FUH196631:FUH196633 GED196631:GED196633 GNZ196631:GNZ196633 GXV196631:GXV196633 HHR196631:HHR196633 HRN196631:HRN196633 IBJ196631:IBJ196633 ILF196631:ILF196633 IVB196631:IVB196633 JEX196631:JEX196633 JOT196631:JOT196633 JYP196631:JYP196633 KIL196631:KIL196633 KSH196631:KSH196633 LCD196631:LCD196633 LLZ196631:LLZ196633 LVV196631:LVV196633 MFR196631:MFR196633 MPN196631:MPN196633 MZJ196631:MZJ196633 NJF196631:NJF196633 NTB196631:NTB196633 OCX196631:OCX196633 OMT196631:OMT196633 OWP196631:OWP196633 PGL196631:PGL196633 PQH196631:PQH196633 QAD196631:QAD196633 QJZ196631:QJZ196633 QTV196631:QTV196633 RDR196631:RDR196633 RNN196631:RNN196633 RXJ196631:RXJ196633 SHF196631:SHF196633 SRB196631:SRB196633 TAX196631:TAX196633 TKT196631:TKT196633 TUP196631:TUP196633 UEL196631:UEL196633 UOH196631:UOH196633 UYD196631:UYD196633 VHZ196631:VHZ196633 VRV196631:VRV196633 WBR196631:WBR196633 WLN196631:WLN196633 WVJ196631:WVJ196633 D262167:D262169 IX262167:IX262169 ST262167:ST262169 ACP262167:ACP262169 AML262167:AML262169 AWH262167:AWH262169 BGD262167:BGD262169 BPZ262167:BPZ262169 BZV262167:BZV262169 CJR262167:CJR262169 CTN262167:CTN262169 DDJ262167:DDJ262169 DNF262167:DNF262169 DXB262167:DXB262169 EGX262167:EGX262169 EQT262167:EQT262169 FAP262167:FAP262169 FKL262167:FKL262169 FUH262167:FUH262169 GED262167:GED262169 GNZ262167:GNZ262169 GXV262167:GXV262169 HHR262167:HHR262169 HRN262167:HRN262169 IBJ262167:IBJ262169 ILF262167:ILF262169 IVB262167:IVB262169 JEX262167:JEX262169 JOT262167:JOT262169 JYP262167:JYP262169 KIL262167:KIL262169 KSH262167:KSH262169 LCD262167:LCD262169 LLZ262167:LLZ262169 LVV262167:LVV262169 MFR262167:MFR262169 MPN262167:MPN262169 MZJ262167:MZJ262169 NJF262167:NJF262169 NTB262167:NTB262169 OCX262167:OCX262169 OMT262167:OMT262169 OWP262167:OWP262169 PGL262167:PGL262169 PQH262167:PQH262169 QAD262167:QAD262169 QJZ262167:QJZ262169 QTV262167:QTV262169 RDR262167:RDR262169 RNN262167:RNN262169 RXJ262167:RXJ262169 SHF262167:SHF262169 SRB262167:SRB262169 TAX262167:TAX262169 TKT262167:TKT262169 TUP262167:TUP262169 UEL262167:UEL262169 UOH262167:UOH262169 UYD262167:UYD262169 VHZ262167:VHZ262169 VRV262167:VRV262169 WBR262167:WBR262169 WLN262167:WLN262169 WVJ262167:WVJ262169 D327703:D327705 IX327703:IX327705 ST327703:ST327705 ACP327703:ACP327705 AML327703:AML327705 AWH327703:AWH327705 BGD327703:BGD327705 BPZ327703:BPZ327705 BZV327703:BZV327705 CJR327703:CJR327705 CTN327703:CTN327705 DDJ327703:DDJ327705 DNF327703:DNF327705 DXB327703:DXB327705 EGX327703:EGX327705 EQT327703:EQT327705 FAP327703:FAP327705 FKL327703:FKL327705 FUH327703:FUH327705 GED327703:GED327705 GNZ327703:GNZ327705 GXV327703:GXV327705 HHR327703:HHR327705 HRN327703:HRN327705 IBJ327703:IBJ327705 ILF327703:ILF327705 IVB327703:IVB327705 JEX327703:JEX327705 JOT327703:JOT327705 JYP327703:JYP327705 KIL327703:KIL327705 KSH327703:KSH327705 LCD327703:LCD327705 LLZ327703:LLZ327705 LVV327703:LVV327705 MFR327703:MFR327705 MPN327703:MPN327705 MZJ327703:MZJ327705 NJF327703:NJF327705 NTB327703:NTB327705 OCX327703:OCX327705 OMT327703:OMT327705 OWP327703:OWP327705 PGL327703:PGL327705 PQH327703:PQH327705 QAD327703:QAD327705 QJZ327703:QJZ327705 QTV327703:QTV327705 RDR327703:RDR327705 RNN327703:RNN327705 RXJ327703:RXJ327705 SHF327703:SHF327705 SRB327703:SRB327705 TAX327703:TAX327705 TKT327703:TKT327705 TUP327703:TUP327705 UEL327703:UEL327705 UOH327703:UOH327705 UYD327703:UYD327705 VHZ327703:VHZ327705 VRV327703:VRV327705 WBR327703:WBR327705 WLN327703:WLN327705 WVJ327703:WVJ327705 D393239:D393241 IX393239:IX393241 ST393239:ST393241 ACP393239:ACP393241 AML393239:AML393241 AWH393239:AWH393241 BGD393239:BGD393241 BPZ393239:BPZ393241 BZV393239:BZV393241 CJR393239:CJR393241 CTN393239:CTN393241 DDJ393239:DDJ393241 DNF393239:DNF393241 DXB393239:DXB393241 EGX393239:EGX393241 EQT393239:EQT393241 FAP393239:FAP393241 FKL393239:FKL393241 FUH393239:FUH393241 GED393239:GED393241 GNZ393239:GNZ393241 GXV393239:GXV393241 HHR393239:HHR393241 HRN393239:HRN393241 IBJ393239:IBJ393241 ILF393239:ILF393241 IVB393239:IVB393241 JEX393239:JEX393241 JOT393239:JOT393241 JYP393239:JYP393241 KIL393239:KIL393241 KSH393239:KSH393241 LCD393239:LCD393241 LLZ393239:LLZ393241 LVV393239:LVV393241 MFR393239:MFR393241 MPN393239:MPN393241 MZJ393239:MZJ393241 NJF393239:NJF393241 NTB393239:NTB393241 OCX393239:OCX393241 OMT393239:OMT393241 OWP393239:OWP393241 PGL393239:PGL393241 PQH393239:PQH393241 QAD393239:QAD393241 QJZ393239:QJZ393241 QTV393239:QTV393241 RDR393239:RDR393241 RNN393239:RNN393241 RXJ393239:RXJ393241 SHF393239:SHF393241 SRB393239:SRB393241 TAX393239:TAX393241 TKT393239:TKT393241 TUP393239:TUP393241 UEL393239:UEL393241 UOH393239:UOH393241 UYD393239:UYD393241 VHZ393239:VHZ393241 VRV393239:VRV393241 WBR393239:WBR393241 WLN393239:WLN393241 WVJ393239:WVJ393241 D458775:D458777 IX458775:IX458777 ST458775:ST458777 ACP458775:ACP458777 AML458775:AML458777 AWH458775:AWH458777 BGD458775:BGD458777 BPZ458775:BPZ458777 BZV458775:BZV458777 CJR458775:CJR458777 CTN458775:CTN458777 DDJ458775:DDJ458777 DNF458775:DNF458777 DXB458775:DXB458777 EGX458775:EGX458777 EQT458775:EQT458777 FAP458775:FAP458777 FKL458775:FKL458777 FUH458775:FUH458777 GED458775:GED458777 GNZ458775:GNZ458777 GXV458775:GXV458777 HHR458775:HHR458777 HRN458775:HRN458777 IBJ458775:IBJ458777 ILF458775:ILF458777 IVB458775:IVB458777 JEX458775:JEX458777 JOT458775:JOT458777 JYP458775:JYP458777 KIL458775:KIL458777 KSH458775:KSH458777 LCD458775:LCD458777 LLZ458775:LLZ458777 LVV458775:LVV458777 MFR458775:MFR458777 MPN458775:MPN458777 MZJ458775:MZJ458777 NJF458775:NJF458777 NTB458775:NTB458777 OCX458775:OCX458777 OMT458775:OMT458777 OWP458775:OWP458777 PGL458775:PGL458777 PQH458775:PQH458777 QAD458775:QAD458777 QJZ458775:QJZ458777 QTV458775:QTV458777 RDR458775:RDR458777 RNN458775:RNN458777 RXJ458775:RXJ458777 SHF458775:SHF458777 SRB458775:SRB458777 TAX458775:TAX458777 TKT458775:TKT458777 TUP458775:TUP458777 UEL458775:UEL458777 UOH458775:UOH458777 UYD458775:UYD458777 VHZ458775:VHZ458777 VRV458775:VRV458777 WBR458775:WBR458777 WLN458775:WLN458777 WVJ458775:WVJ458777 D524311:D524313 IX524311:IX524313 ST524311:ST524313 ACP524311:ACP524313 AML524311:AML524313 AWH524311:AWH524313 BGD524311:BGD524313 BPZ524311:BPZ524313 BZV524311:BZV524313 CJR524311:CJR524313 CTN524311:CTN524313 DDJ524311:DDJ524313 DNF524311:DNF524313 DXB524311:DXB524313 EGX524311:EGX524313 EQT524311:EQT524313 FAP524311:FAP524313 FKL524311:FKL524313 FUH524311:FUH524313 GED524311:GED524313 GNZ524311:GNZ524313 GXV524311:GXV524313 HHR524311:HHR524313 HRN524311:HRN524313 IBJ524311:IBJ524313 ILF524311:ILF524313 IVB524311:IVB524313 JEX524311:JEX524313 JOT524311:JOT524313 JYP524311:JYP524313 KIL524311:KIL524313 KSH524311:KSH524313 LCD524311:LCD524313 LLZ524311:LLZ524313 LVV524311:LVV524313 MFR524311:MFR524313 MPN524311:MPN524313 MZJ524311:MZJ524313 NJF524311:NJF524313 NTB524311:NTB524313 OCX524311:OCX524313 OMT524311:OMT524313 OWP524311:OWP524313 PGL524311:PGL524313 PQH524311:PQH524313 QAD524311:QAD524313 QJZ524311:QJZ524313 QTV524311:QTV524313 RDR524311:RDR524313 RNN524311:RNN524313 RXJ524311:RXJ524313 SHF524311:SHF524313 SRB524311:SRB524313 TAX524311:TAX524313 TKT524311:TKT524313 TUP524311:TUP524313 UEL524311:UEL524313 UOH524311:UOH524313 UYD524311:UYD524313 VHZ524311:VHZ524313 VRV524311:VRV524313 WBR524311:WBR524313 WLN524311:WLN524313 WVJ524311:WVJ524313 D589847:D589849 IX589847:IX589849 ST589847:ST589849 ACP589847:ACP589849 AML589847:AML589849 AWH589847:AWH589849 BGD589847:BGD589849 BPZ589847:BPZ589849 BZV589847:BZV589849 CJR589847:CJR589849 CTN589847:CTN589849 DDJ589847:DDJ589849 DNF589847:DNF589849 DXB589847:DXB589849 EGX589847:EGX589849 EQT589847:EQT589849 FAP589847:FAP589849 FKL589847:FKL589849 FUH589847:FUH589849 GED589847:GED589849 GNZ589847:GNZ589849 GXV589847:GXV589849 HHR589847:HHR589849 HRN589847:HRN589849 IBJ589847:IBJ589849 ILF589847:ILF589849 IVB589847:IVB589849 JEX589847:JEX589849 JOT589847:JOT589849 JYP589847:JYP589849 KIL589847:KIL589849 KSH589847:KSH589849 LCD589847:LCD589849 LLZ589847:LLZ589849 LVV589847:LVV589849 MFR589847:MFR589849 MPN589847:MPN589849 MZJ589847:MZJ589849 NJF589847:NJF589849 NTB589847:NTB589849 OCX589847:OCX589849 OMT589847:OMT589849 OWP589847:OWP589849 PGL589847:PGL589849 PQH589847:PQH589849 QAD589847:QAD589849 QJZ589847:QJZ589849 QTV589847:QTV589849 RDR589847:RDR589849 RNN589847:RNN589849 RXJ589847:RXJ589849 SHF589847:SHF589849 SRB589847:SRB589849 TAX589847:TAX589849 TKT589847:TKT589849 TUP589847:TUP589849 UEL589847:UEL589849 UOH589847:UOH589849 UYD589847:UYD589849 VHZ589847:VHZ589849 VRV589847:VRV589849 WBR589847:WBR589849 WLN589847:WLN589849 WVJ589847:WVJ589849 D655383:D655385 IX655383:IX655385 ST655383:ST655385 ACP655383:ACP655385 AML655383:AML655385 AWH655383:AWH655385 BGD655383:BGD655385 BPZ655383:BPZ655385 BZV655383:BZV655385 CJR655383:CJR655385 CTN655383:CTN655385 DDJ655383:DDJ655385 DNF655383:DNF655385 DXB655383:DXB655385 EGX655383:EGX655385 EQT655383:EQT655385 FAP655383:FAP655385 FKL655383:FKL655385 FUH655383:FUH655385 GED655383:GED655385 GNZ655383:GNZ655385 GXV655383:GXV655385 HHR655383:HHR655385 HRN655383:HRN655385 IBJ655383:IBJ655385 ILF655383:ILF655385 IVB655383:IVB655385 JEX655383:JEX655385 JOT655383:JOT655385 JYP655383:JYP655385 KIL655383:KIL655385 KSH655383:KSH655385 LCD655383:LCD655385 LLZ655383:LLZ655385 LVV655383:LVV655385 MFR655383:MFR655385 MPN655383:MPN655385 MZJ655383:MZJ655385 NJF655383:NJF655385 NTB655383:NTB655385 OCX655383:OCX655385 OMT655383:OMT655385 OWP655383:OWP655385 PGL655383:PGL655385 PQH655383:PQH655385 QAD655383:QAD655385 QJZ655383:QJZ655385 QTV655383:QTV655385 RDR655383:RDR655385 RNN655383:RNN655385 RXJ655383:RXJ655385 SHF655383:SHF655385 SRB655383:SRB655385 TAX655383:TAX655385 TKT655383:TKT655385 TUP655383:TUP655385 UEL655383:UEL655385 UOH655383:UOH655385 UYD655383:UYD655385 VHZ655383:VHZ655385 VRV655383:VRV655385 WBR655383:WBR655385 WLN655383:WLN655385 WVJ655383:WVJ655385 D720919:D720921 IX720919:IX720921 ST720919:ST720921 ACP720919:ACP720921 AML720919:AML720921 AWH720919:AWH720921 BGD720919:BGD720921 BPZ720919:BPZ720921 BZV720919:BZV720921 CJR720919:CJR720921 CTN720919:CTN720921 DDJ720919:DDJ720921 DNF720919:DNF720921 DXB720919:DXB720921 EGX720919:EGX720921 EQT720919:EQT720921 FAP720919:FAP720921 FKL720919:FKL720921 FUH720919:FUH720921 GED720919:GED720921 GNZ720919:GNZ720921 GXV720919:GXV720921 HHR720919:HHR720921 HRN720919:HRN720921 IBJ720919:IBJ720921 ILF720919:ILF720921 IVB720919:IVB720921 JEX720919:JEX720921 JOT720919:JOT720921 JYP720919:JYP720921 KIL720919:KIL720921 KSH720919:KSH720921 LCD720919:LCD720921 LLZ720919:LLZ720921 LVV720919:LVV720921 MFR720919:MFR720921 MPN720919:MPN720921 MZJ720919:MZJ720921 NJF720919:NJF720921 NTB720919:NTB720921 OCX720919:OCX720921 OMT720919:OMT720921 OWP720919:OWP720921 PGL720919:PGL720921 PQH720919:PQH720921 QAD720919:QAD720921 QJZ720919:QJZ720921 QTV720919:QTV720921 RDR720919:RDR720921 RNN720919:RNN720921 RXJ720919:RXJ720921 SHF720919:SHF720921 SRB720919:SRB720921 TAX720919:TAX720921 TKT720919:TKT720921 TUP720919:TUP720921 UEL720919:UEL720921 UOH720919:UOH720921 UYD720919:UYD720921 VHZ720919:VHZ720921 VRV720919:VRV720921 WBR720919:WBR720921 WLN720919:WLN720921 WVJ720919:WVJ720921 D786455:D786457 IX786455:IX786457 ST786455:ST786457 ACP786455:ACP786457 AML786455:AML786457 AWH786455:AWH786457 BGD786455:BGD786457 BPZ786455:BPZ786457 BZV786455:BZV786457 CJR786455:CJR786457 CTN786455:CTN786457 DDJ786455:DDJ786457 DNF786455:DNF786457 DXB786455:DXB786457 EGX786455:EGX786457 EQT786455:EQT786457 FAP786455:FAP786457 FKL786455:FKL786457 FUH786455:FUH786457 GED786455:GED786457 GNZ786455:GNZ786457 GXV786455:GXV786457 HHR786455:HHR786457 HRN786455:HRN786457 IBJ786455:IBJ786457 ILF786455:ILF786457 IVB786455:IVB786457 JEX786455:JEX786457 JOT786455:JOT786457 JYP786455:JYP786457 KIL786455:KIL786457 KSH786455:KSH786457 LCD786455:LCD786457 LLZ786455:LLZ786457 LVV786455:LVV786457 MFR786455:MFR786457 MPN786455:MPN786457 MZJ786455:MZJ786457 NJF786455:NJF786457 NTB786455:NTB786457 OCX786455:OCX786457 OMT786455:OMT786457 OWP786455:OWP786457 PGL786455:PGL786457 PQH786455:PQH786457 QAD786455:QAD786457 QJZ786455:QJZ786457 QTV786455:QTV786457 RDR786455:RDR786457 RNN786455:RNN786457 RXJ786455:RXJ786457 SHF786455:SHF786457 SRB786455:SRB786457 TAX786455:TAX786457 TKT786455:TKT786457 TUP786455:TUP786457 UEL786455:UEL786457 UOH786455:UOH786457 UYD786455:UYD786457 VHZ786455:VHZ786457 VRV786455:VRV786457 WBR786455:WBR786457 WLN786455:WLN786457 WVJ786455:WVJ786457 D851991:D851993 IX851991:IX851993 ST851991:ST851993 ACP851991:ACP851993 AML851991:AML851993 AWH851991:AWH851993 BGD851991:BGD851993 BPZ851991:BPZ851993 BZV851991:BZV851993 CJR851991:CJR851993 CTN851991:CTN851993 DDJ851991:DDJ851993 DNF851991:DNF851993 DXB851991:DXB851993 EGX851991:EGX851993 EQT851991:EQT851993 FAP851991:FAP851993 FKL851991:FKL851993 FUH851991:FUH851993 GED851991:GED851993 GNZ851991:GNZ851993 GXV851991:GXV851993 HHR851991:HHR851993 HRN851991:HRN851993 IBJ851991:IBJ851993 ILF851991:ILF851993 IVB851991:IVB851993 JEX851991:JEX851993 JOT851991:JOT851993 JYP851991:JYP851993 KIL851991:KIL851993 KSH851991:KSH851993 LCD851991:LCD851993 LLZ851991:LLZ851993 LVV851991:LVV851993 MFR851991:MFR851993 MPN851991:MPN851993 MZJ851991:MZJ851993 NJF851991:NJF851993 NTB851991:NTB851993 OCX851991:OCX851993 OMT851991:OMT851993 OWP851991:OWP851993 PGL851991:PGL851993 PQH851991:PQH851993 QAD851991:QAD851993 QJZ851991:QJZ851993 QTV851991:QTV851993 RDR851991:RDR851993 RNN851991:RNN851993 RXJ851991:RXJ851993 SHF851991:SHF851993 SRB851991:SRB851993 TAX851991:TAX851993 TKT851991:TKT851993 TUP851991:TUP851993 UEL851991:UEL851993 UOH851991:UOH851993 UYD851991:UYD851993 VHZ851991:VHZ851993 VRV851991:VRV851993 WBR851991:WBR851993 WLN851991:WLN851993 WVJ851991:WVJ851993 D917527:D917529 IX917527:IX917529 ST917527:ST917529 ACP917527:ACP917529 AML917527:AML917529 AWH917527:AWH917529 BGD917527:BGD917529 BPZ917527:BPZ917529 BZV917527:BZV917529 CJR917527:CJR917529 CTN917527:CTN917529 DDJ917527:DDJ917529 DNF917527:DNF917529 DXB917527:DXB917529 EGX917527:EGX917529 EQT917527:EQT917529 FAP917527:FAP917529 FKL917527:FKL917529 FUH917527:FUH917529 GED917527:GED917529 GNZ917527:GNZ917529 GXV917527:GXV917529 HHR917527:HHR917529 HRN917527:HRN917529 IBJ917527:IBJ917529 ILF917527:ILF917529 IVB917527:IVB917529 JEX917527:JEX917529 JOT917527:JOT917529 JYP917527:JYP917529 KIL917527:KIL917529 KSH917527:KSH917529 LCD917527:LCD917529 LLZ917527:LLZ917529 LVV917527:LVV917529 MFR917527:MFR917529 MPN917527:MPN917529 MZJ917527:MZJ917529 NJF917527:NJF917529 NTB917527:NTB917529 OCX917527:OCX917529 OMT917527:OMT917529 OWP917527:OWP917529 PGL917527:PGL917529 PQH917527:PQH917529 QAD917527:QAD917529 QJZ917527:QJZ917529 QTV917527:QTV917529 RDR917527:RDR917529 RNN917527:RNN917529 RXJ917527:RXJ917529 SHF917527:SHF917529 SRB917527:SRB917529 TAX917527:TAX917529 TKT917527:TKT917529 TUP917527:TUP917529 UEL917527:UEL917529 UOH917527:UOH917529 UYD917527:UYD917529 VHZ917527:VHZ917529 VRV917527:VRV917529 WBR917527:WBR917529 WLN917527:WLN917529 WVJ917527:WVJ917529 D983063:D983065 IX983063:IX983065 ST983063:ST983065 ACP983063:ACP983065 AML983063:AML983065 AWH983063:AWH983065 BGD983063:BGD983065 BPZ983063:BPZ983065 BZV983063:BZV983065 CJR983063:CJR983065 CTN983063:CTN983065 DDJ983063:DDJ983065 DNF983063:DNF983065 DXB983063:DXB983065 EGX983063:EGX983065 EQT983063:EQT983065 FAP983063:FAP983065 FKL983063:FKL983065 FUH983063:FUH983065 GED983063:GED983065 GNZ983063:GNZ983065 GXV983063:GXV983065 HHR983063:HHR983065 HRN983063:HRN983065 IBJ983063:IBJ983065 ILF983063:ILF983065 IVB983063:IVB983065 JEX983063:JEX983065 JOT983063:JOT983065 JYP983063:JYP983065 KIL983063:KIL983065 KSH983063:KSH983065 LCD983063:LCD983065 LLZ983063:LLZ983065 LVV983063:LVV983065 MFR983063:MFR983065 MPN983063:MPN983065 MZJ983063:MZJ983065 NJF983063:NJF983065 NTB983063:NTB983065 OCX983063:OCX983065 OMT983063:OMT983065 OWP983063:OWP983065 PGL983063:PGL983065 PQH983063:PQH983065 QAD983063:QAD983065 QJZ983063:QJZ983065 QTV983063:QTV983065 RDR983063:RDR983065 RNN983063:RNN983065 RXJ983063:RXJ983065 SHF983063:SHF983065 SRB983063:SRB983065 TAX983063:TAX983065 TKT983063:TKT983065 TUP983063:TUP983065 UEL983063:UEL983065 UOH983063:UOH983065 UYD983063:UYD983065 VHZ983063:VHZ983065 VRV983063:VRV983065 WBR983063:WBR983065 WLN983063:WLN983065 WVJ983063:WVJ983065 D29:D30 IX29:IX30 ST29:ST30 ACP29:ACP30 AML29:AML30 AWH29:AWH30 BGD29:BGD30 BPZ29:BPZ30 BZV29:BZV30 CJR29:CJR30 CTN29:CTN30 DDJ29:DDJ30 DNF29:DNF30 DXB29:DXB30 EGX29:EGX30 EQT29:EQT30 FAP29:FAP30 FKL29:FKL30 FUH29:FUH30 GED29:GED30 GNZ29:GNZ30 GXV29:GXV30 HHR29:HHR30 HRN29:HRN30 IBJ29:IBJ30 ILF29:ILF30 IVB29:IVB30 JEX29:JEX30 JOT29:JOT30 JYP29:JYP30 KIL29:KIL30 KSH29:KSH30 LCD29:LCD30 LLZ29:LLZ30 LVV29:LVV30 MFR29:MFR30 MPN29:MPN30 MZJ29:MZJ30 NJF29:NJF30 NTB29:NTB30 OCX29:OCX30 OMT29:OMT30 OWP29:OWP30 PGL29:PGL30 PQH29:PQH30 QAD29:QAD30 QJZ29:QJZ30 QTV29:QTV30 RDR29:RDR30 RNN29:RNN30 RXJ29:RXJ30 SHF29:SHF30 SRB29:SRB30 TAX29:TAX30 TKT29:TKT30 TUP29:TUP30 UEL29:UEL30 UOH29:UOH30 UYD29:UYD30 VHZ29:VHZ30 VRV29:VRV30 WBR29:WBR30 WLN29:WLN30 WVJ29:WVJ30 D65565:D65566 IX65565:IX65566 ST65565:ST65566 ACP65565:ACP65566 AML65565:AML65566 AWH65565:AWH65566 BGD65565:BGD65566 BPZ65565:BPZ65566 BZV65565:BZV65566 CJR65565:CJR65566 CTN65565:CTN65566 DDJ65565:DDJ65566 DNF65565:DNF65566 DXB65565:DXB65566 EGX65565:EGX65566 EQT65565:EQT65566 FAP65565:FAP65566 FKL65565:FKL65566 FUH65565:FUH65566 GED65565:GED65566 GNZ65565:GNZ65566 GXV65565:GXV65566 HHR65565:HHR65566 HRN65565:HRN65566 IBJ65565:IBJ65566 ILF65565:ILF65566 IVB65565:IVB65566 JEX65565:JEX65566 JOT65565:JOT65566 JYP65565:JYP65566 KIL65565:KIL65566 KSH65565:KSH65566 LCD65565:LCD65566 LLZ65565:LLZ65566 LVV65565:LVV65566 MFR65565:MFR65566 MPN65565:MPN65566 MZJ65565:MZJ65566 NJF65565:NJF65566 NTB65565:NTB65566 OCX65565:OCX65566 OMT65565:OMT65566 OWP65565:OWP65566 PGL65565:PGL65566 PQH65565:PQH65566 QAD65565:QAD65566 QJZ65565:QJZ65566 QTV65565:QTV65566 RDR65565:RDR65566 RNN65565:RNN65566 RXJ65565:RXJ65566 SHF65565:SHF65566 SRB65565:SRB65566 TAX65565:TAX65566 TKT65565:TKT65566 TUP65565:TUP65566 UEL65565:UEL65566 UOH65565:UOH65566 UYD65565:UYD65566 VHZ65565:VHZ65566 VRV65565:VRV65566 WBR65565:WBR65566 WLN65565:WLN65566 WVJ65565:WVJ65566 D131101:D131102 IX131101:IX131102 ST131101:ST131102 ACP131101:ACP131102 AML131101:AML131102 AWH131101:AWH131102 BGD131101:BGD131102 BPZ131101:BPZ131102 BZV131101:BZV131102 CJR131101:CJR131102 CTN131101:CTN131102 DDJ131101:DDJ131102 DNF131101:DNF131102 DXB131101:DXB131102 EGX131101:EGX131102 EQT131101:EQT131102 FAP131101:FAP131102 FKL131101:FKL131102 FUH131101:FUH131102 GED131101:GED131102 GNZ131101:GNZ131102 GXV131101:GXV131102 HHR131101:HHR131102 HRN131101:HRN131102 IBJ131101:IBJ131102 ILF131101:ILF131102 IVB131101:IVB131102 JEX131101:JEX131102 JOT131101:JOT131102 JYP131101:JYP131102 KIL131101:KIL131102 KSH131101:KSH131102 LCD131101:LCD131102 LLZ131101:LLZ131102 LVV131101:LVV131102 MFR131101:MFR131102 MPN131101:MPN131102 MZJ131101:MZJ131102 NJF131101:NJF131102 NTB131101:NTB131102 OCX131101:OCX131102 OMT131101:OMT131102 OWP131101:OWP131102 PGL131101:PGL131102 PQH131101:PQH131102 QAD131101:QAD131102 QJZ131101:QJZ131102 QTV131101:QTV131102 RDR131101:RDR131102 RNN131101:RNN131102 RXJ131101:RXJ131102 SHF131101:SHF131102 SRB131101:SRB131102 TAX131101:TAX131102 TKT131101:TKT131102 TUP131101:TUP131102 UEL131101:UEL131102 UOH131101:UOH131102 UYD131101:UYD131102 VHZ131101:VHZ131102 VRV131101:VRV131102 WBR131101:WBR131102 WLN131101:WLN131102 WVJ131101:WVJ131102 D196637:D196638 IX196637:IX196638 ST196637:ST196638 ACP196637:ACP196638 AML196637:AML196638 AWH196637:AWH196638 BGD196637:BGD196638 BPZ196637:BPZ196638 BZV196637:BZV196638 CJR196637:CJR196638 CTN196637:CTN196638 DDJ196637:DDJ196638 DNF196637:DNF196638 DXB196637:DXB196638 EGX196637:EGX196638 EQT196637:EQT196638 FAP196637:FAP196638 FKL196637:FKL196638 FUH196637:FUH196638 GED196637:GED196638 GNZ196637:GNZ196638 GXV196637:GXV196638 HHR196637:HHR196638 HRN196637:HRN196638 IBJ196637:IBJ196638 ILF196637:ILF196638 IVB196637:IVB196638 JEX196637:JEX196638 JOT196637:JOT196638 JYP196637:JYP196638 KIL196637:KIL196638 KSH196637:KSH196638 LCD196637:LCD196638 LLZ196637:LLZ196638 LVV196637:LVV196638 MFR196637:MFR196638 MPN196637:MPN196638 MZJ196637:MZJ196638 NJF196637:NJF196638 NTB196637:NTB196638 OCX196637:OCX196638 OMT196637:OMT196638 OWP196637:OWP196638 PGL196637:PGL196638 PQH196637:PQH196638 QAD196637:QAD196638 QJZ196637:QJZ196638 QTV196637:QTV196638 RDR196637:RDR196638 RNN196637:RNN196638 RXJ196637:RXJ196638 SHF196637:SHF196638 SRB196637:SRB196638 TAX196637:TAX196638 TKT196637:TKT196638 TUP196637:TUP196638 UEL196637:UEL196638 UOH196637:UOH196638 UYD196637:UYD196638 VHZ196637:VHZ196638 VRV196637:VRV196638 WBR196637:WBR196638 WLN196637:WLN196638 WVJ196637:WVJ196638 D262173:D262174 IX262173:IX262174 ST262173:ST262174 ACP262173:ACP262174 AML262173:AML262174 AWH262173:AWH262174 BGD262173:BGD262174 BPZ262173:BPZ262174 BZV262173:BZV262174 CJR262173:CJR262174 CTN262173:CTN262174 DDJ262173:DDJ262174 DNF262173:DNF262174 DXB262173:DXB262174 EGX262173:EGX262174 EQT262173:EQT262174 FAP262173:FAP262174 FKL262173:FKL262174 FUH262173:FUH262174 GED262173:GED262174 GNZ262173:GNZ262174 GXV262173:GXV262174 HHR262173:HHR262174 HRN262173:HRN262174 IBJ262173:IBJ262174 ILF262173:ILF262174 IVB262173:IVB262174 JEX262173:JEX262174 JOT262173:JOT262174 JYP262173:JYP262174 KIL262173:KIL262174 KSH262173:KSH262174 LCD262173:LCD262174 LLZ262173:LLZ262174 LVV262173:LVV262174 MFR262173:MFR262174 MPN262173:MPN262174 MZJ262173:MZJ262174 NJF262173:NJF262174 NTB262173:NTB262174 OCX262173:OCX262174 OMT262173:OMT262174 OWP262173:OWP262174 PGL262173:PGL262174 PQH262173:PQH262174 QAD262173:QAD262174 QJZ262173:QJZ262174 QTV262173:QTV262174 RDR262173:RDR262174 RNN262173:RNN262174 RXJ262173:RXJ262174 SHF262173:SHF262174 SRB262173:SRB262174 TAX262173:TAX262174 TKT262173:TKT262174 TUP262173:TUP262174 UEL262173:UEL262174 UOH262173:UOH262174 UYD262173:UYD262174 VHZ262173:VHZ262174 VRV262173:VRV262174 WBR262173:WBR262174 WLN262173:WLN262174 WVJ262173:WVJ262174 D327709:D327710 IX327709:IX327710 ST327709:ST327710 ACP327709:ACP327710 AML327709:AML327710 AWH327709:AWH327710 BGD327709:BGD327710 BPZ327709:BPZ327710 BZV327709:BZV327710 CJR327709:CJR327710 CTN327709:CTN327710 DDJ327709:DDJ327710 DNF327709:DNF327710 DXB327709:DXB327710 EGX327709:EGX327710 EQT327709:EQT327710 FAP327709:FAP327710 FKL327709:FKL327710 FUH327709:FUH327710 GED327709:GED327710 GNZ327709:GNZ327710 GXV327709:GXV327710 HHR327709:HHR327710 HRN327709:HRN327710 IBJ327709:IBJ327710 ILF327709:ILF327710 IVB327709:IVB327710 JEX327709:JEX327710 JOT327709:JOT327710 JYP327709:JYP327710 KIL327709:KIL327710 KSH327709:KSH327710 LCD327709:LCD327710 LLZ327709:LLZ327710 LVV327709:LVV327710 MFR327709:MFR327710 MPN327709:MPN327710 MZJ327709:MZJ327710 NJF327709:NJF327710 NTB327709:NTB327710 OCX327709:OCX327710 OMT327709:OMT327710 OWP327709:OWP327710 PGL327709:PGL327710 PQH327709:PQH327710 QAD327709:QAD327710 QJZ327709:QJZ327710 QTV327709:QTV327710 RDR327709:RDR327710 RNN327709:RNN327710 RXJ327709:RXJ327710 SHF327709:SHF327710 SRB327709:SRB327710 TAX327709:TAX327710 TKT327709:TKT327710 TUP327709:TUP327710 UEL327709:UEL327710 UOH327709:UOH327710 UYD327709:UYD327710 VHZ327709:VHZ327710 VRV327709:VRV327710 WBR327709:WBR327710 WLN327709:WLN327710 WVJ327709:WVJ327710 D393245:D393246 IX393245:IX393246 ST393245:ST393246 ACP393245:ACP393246 AML393245:AML393246 AWH393245:AWH393246 BGD393245:BGD393246 BPZ393245:BPZ393246 BZV393245:BZV393246 CJR393245:CJR393246 CTN393245:CTN393246 DDJ393245:DDJ393246 DNF393245:DNF393246 DXB393245:DXB393246 EGX393245:EGX393246 EQT393245:EQT393246 FAP393245:FAP393246 FKL393245:FKL393246 FUH393245:FUH393246 GED393245:GED393246 GNZ393245:GNZ393246 GXV393245:GXV393246 HHR393245:HHR393246 HRN393245:HRN393246 IBJ393245:IBJ393246 ILF393245:ILF393246 IVB393245:IVB393246 JEX393245:JEX393246 JOT393245:JOT393246 JYP393245:JYP393246 KIL393245:KIL393246 KSH393245:KSH393246 LCD393245:LCD393246 LLZ393245:LLZ393246 LVV393245:LVV393246 MFR393245:MFR393246 MPN393245:MPN393246 MZJ393245:MZJ393246 NJF393245:NJF393246 NTB393245:NTB393246 OCX393245:OCX393246 OMT393245:OMT393246 OWP393245:OWP393246 PGL393245:PGL393246 PQH393245:PQH393246 QAD393245:QAD393246 QJZ393245:QJZ393246 QTV393245:QTV393246 RDR393245:RDR393246 RNN393245:RNN393246 RXJ393245:RXJ393246 SHF393245:SHF393246 SRB393245:SRB393246 TAX393245:TAX393246 TKT393245:TKT393246 TUP393245:TUP393246 UEL393245:UEL393246 UOH393245:UOH393246 UYD393245:UYD393246 VHZ393245:VHZ393246 VRV393245:VRV393246 WBR393245:WBR393246 WLN393245:WLN393246 WVJ393245:WVJ393246 D458781:D458782 IX458781:IX458782 ST458781:ST458782 ACP458781:ACP458782 AML458781:AML458782 AWH458781:AWH458782 BGD458781:BGD458782 BPZ458781:BPZ458782 BZV458781:BZV458782 CJR458781:CJR458782 CTN458781:CTN458782 DDJ458781:DDJ458782 DNF458781:DNF458782 DXB458781:DXB458782 EGX458781:EGX458782 EQT458781:EQT458782 FAP458781:FAP458782 FKL458781:FKL458782 FUH458781:FUH458782 GED458781:GED458782 GNZ458781:GNZ458782 GXV458781:GXV458782 HHR458781:HHR458782 HRN458781:HRN458782 IBJ458781:IBJ458782 ILF458781:ILF458782 IVB458781:IVB458782 JEX458781:JEX458782 JOT458781:JOT458782 JYP458781:JYP458782 KIL458781:KIL458782 KSH458781:KSH458782 LCD458781:LCD458782 LLZ458781:LLZ458782 LVV458781:LVV458782 MFR458781:MFR458782 MPN458781:MPN458782 MZJ458781:MZJ458782 NJF458781:NJF458782 NTB458781:NTB458782 OCX458781:OCX458782 OMT458781:OMT458782 OWP458781:OWP458782 PGL458781:PGL458782 PQH458781:PQH458782 QAD458781:QAD458782 QJZ458781:QJZ458782 QTV458781:QTV458782 RDR458781:RDR458782 RNN458781:RNN458782 RXJ458781:RXJ458782 SHF458781:SHF458782 SRB458781:SRB458782 TAX458781:TAX458782 TKT458781:TKT458782 TUP458781:TUP458782 UEL458781:UEL458782 UOH458781:UOH458782 UYD458781:UYD458782 VHZ458781:VHZ458782 VRV458781:VRV458782 WBR458781:WBR458782 WLN458781:WLN458782 WVJ458781:WVJ458782 D524317:D524318 IX524317:IX524318 ST524317:ST524318 ACP524317:ACP524318 AML524317:AML524318 AWH524317:AWH524318 BGD524317:BGD524318 BPZ524317:BPZ524318 BZV524317:BZV524318 CJR524317:CJR524318 CTN524317:CTN524318 DDJ524317:DDJ524318 DNF524317:DNF524318 DXB524317:DXB524318 EGX524317:EGX524318 EQT524317:EQT524318 FAP524317:FAP524318 FKL524317:FKL524318 FUH524317:FUH524318 GED524317:GED524318 GNZ524317:GNZ524318 GXV524317:GXV524318 HHR524317:HHR524318 HRN524317:HRN524318 IBJ524317:IBJ524318 ILF524317:ILF524318 IVB524317:IVB524318 JEX524317:JEX524318 JOT524317:JOT524318 JYP524317:JYP524318 KIL524317:KIL524318 KSH524317:KSH524318 LCD524317:LCD524318 LLZ524317:LLZ524318 LVV524317:LVV524318 MFR524317:MFR524318 MPN524317:MPN524318 MZJ524317:MZJ524318 NJF524317:NJF524318 NTB524317:NTB524318 OCX524317:OCX524318 OMT524317:OMT524318 OWP524317:OWP524318 PGL524317:PGL524318 PQH524317:PQH524318 QAD524317:QAD524318 QJZ524317:QJZ524318 QTV524317:QTV524318 RDR524317:RDR524318 RNN524317:RNN524318 RXJ524317:RXJ524318 SHF524317:SHF524318 SRB524317:SRB524318 TAX524317:TAX524318 TKT524317:TKT524318 TUP524317:TUP524318 UEL524317:UEL524318 UOH524317:UOH524318 UYD524317:UYD524318 VHZ524317:VHZ524318 VRV524317:VRV524318 WBR524317:WBR524318 WLN524317:WLN524318 WVJ524317:WVJ524318 D589853:D589854 IX589853:IX589854 ST589853:ST589854 ACP589853:ACP589854 AML589853:AML589854 AWH589853:AWH589854 BGD589853:BGD589854 BPZ589853:BPZ589854 BZV589853:BZV589854 CJR589853:CJR589854 CTN589853:CTN589854 DDJ589853:DDJ589854 DNF589853:DNF589854 DXB589853:DXB589854 EGX589853:EGX589854 EQT589853:EQT589854 FAP589853:FAP589854 FKL589853:FKL589854 FUH589853:FUH589854 GED589853:GED589854 GNZ589853:GNZ589854 GXV589853:GXV589854 HHR589853:HHR589854 HRN589853:HRN589854 IBJ589853:IBJ589854 ILF589853:ILF589854 IVB589853:IVB589854 JEX589853:JEX589854 JOT589853:JOT589854 JYP589853:JYP589854 KIL589853:KIL589854 KSH589853:KSH589854 LCD589853:LCD589854 LLZ589853:LLZ589854 LVV589853:LVV589854 MFR589853:MFR589854 MPN589853:MPN589854 MZJ589853:MZJ589854 NJF589853:NJF589854 NTB589853:NTB589854 OCX589853:OCX589854 OMT589853:OMT589854 OWP589853:OWP589854 PGL589853:PGL589854 PQH589853:PQH589854 QAD589853:QAD589854 QJZ589853:QJZ589854 QTV589853:QTV589854 RDR589853:RDR589854 RNN589853:RNN589854 RXJ589853:RXJ589854 SHF589853:SHF589854 SRB589853:SRB589854 TAX589853:TAX589854 TKT589853:TKT589854 TUP589853:TUP589854 UEL589853:UEL589854 UOH589853:UOH589854 UYD589853:UYD589854 VHZ589853:VHZ589854 VRV589853:VRV589854 WBR589853:WBR589854 WLN589853:WLN589854 WVJ589853:WVJ589854 D655389:D655390 IX655389:IX655390 ST655389:ST655390 ACP655389:ACP655390 AML655389:AML655390 AWH655389:AWH655390 BGD655389:BGD655390 BPZ655389:BPZ655390 BZV655389:BZV655390 CJR655389:CJR655390 CTN655389:CTN655390 DDJ655389:DDJ655390 DNF655389:DNF655390 DXB655389:DXB655390 EGX655389:EGX655390 EQT655389:EQT655390 FAP655389:FAP655390 FKL655389:FKL655390 FUH655389:FUH655390 GED655389:GED655390 GNZ655389:GNZ655390 GXV655389:GXV655390 HHR655389:HHR655390 HRN655389:HRN655390 IBJ655389:IBJ655390 ILF655389:ILF655390 IVB655389:IVB655390 JEX655389:JEX655390 JOT655389:JOT655390 JYP655389:JYP655390 KIL655389:KIL655390 KSH655389:KSH655390 LCD655389:LCD655390 LLZ655389:LLZ655390 LVV655389:LVV655390 MFR655389:MFR655390 MPN655389:MPN655390 MZJ655389:MZJ655390 NJF655389:NJF655390 NTB655389:NTB655390 OCX655389:OCX655390 OMT655389:OMT655390 OWP655389:OWP655390 PGL655389:PGL655390 PQH655389:PQH655390 QAD655389:QAD655390 QJZ655389:QJZ655390 QTV655389:QTV655390 RDR655389:RDR655390 RNN655389:RNN655390 RXJ655389:RXJ655390 SHF655389:SHF655390 SRB655389:SRB655390 TAX655389:TAX655390 TKT655389:TKT655390 TUP655389:TUP655390 UEL655389:UEL655390 UOH655389:UOH655390 UYD655389:UYD655390 VHZ655389:VHZ655390 VRV655389:VRV655390 WBR655389:WBR655390 WLN655389:WLN655390 WVJ655389:WVJ655390 D720925:D720926 IX720925:IX720926 ST720925:ST720926 ACP720925:ACP720926 AML720925:AML720926 AWH720925:AWH720926 BGD720925:BGD720926 BPZ720925:BPZ720926 BZV720925:BZV720926 CJR720925:CJR720926 CTN720925:CTN720926 DDJ720925:DDJ720926 DNF720925:DNF720926 DXB720925:DXB720926 EGX720925:EGX720926 EQT720925:EQT720926 FAP720925:FAP720926 FKL720925:FKL720926 FUH720925:FUH720926 GED720925:GED720926 GNZ720925:GNZ720926 GXV720925:GXV720926 HHR720925:HHR720926 HRN720925:HRN720926 IBJ720925:IBJ720926 ILF720925:ILF720926 IVB720925:IVB720926 JEX720925:JEX720926 JOT720925:JOT720926 JYP720925:JYP720926 KIL720925:KIL720926 KSH720925:KSH720926 LCD720925:LCD720926 LLZ720925:LLZ720926 LVV720925:LVV720926 MFR720925:MFR720926 MPN720925:MPN720926 MZJ720925:MZJ720926 NJF720925:NJF720926 NTB720925:NTB720926 OCX720925:OCX720926 OMT720925:OMT720926 OWP720925:OWP720926 PGL720925:PGL720926 PQH720925:PQH720926 QAD720925:QAD720926 QJZ720925:QJZ720926 QTV720925:QTV720926 RDR720925:RDR720926 RNN720925:RNN720926 RXJ720925:RXJ720926 SHF720925:SHF720926 SRB720925:SRB720926 TAX720925:TAX720926 TKT720925:TKT720926 TUP720925:TUP720926 UEL720925:UEL720926 UOH720925:UOH720926 UYD720925:UYD720926 VHZ720925:VHZ720926 VRV720925:VRV720926 WBR720925:WBR720926 WLN720925:WLN720926 WVJ720925:WVJ720926 D786461:D786462 IX786461:IX786462 ST786461:ST786462 ACP786461:ACP786462 AML786461:AML786462 AWH786461:AWH786462 BGD786461:BGD786462 BPZ786461:BPZ786462 BZV786461:BZV786462 CJR786461:CJR786462 CTN786461:CTN786462 DDJ786461:DDJ786462 DNF786461:DNF786462 DXB786461:DXB786462 EGX786461:EGX786462 EQT786461:EQT786462 FAP786461:FAP786462 FKL786461:FKL786462 FUH786461:FUH786462 GED786461:GED786462 GNZ786461:GNZ786462 GXV786461:GXV786462 HHR786461:HHR786462 HRN786461:HRN786462 IBJ786461:IBJ786462 ILF786461:ILF786462 IVB786461:IVB786462 JEX786461:JEX786462 JOT786461:JOT786462 JYP786461:JYP786462 KIL786461:KIL786462 KSH786461:KSH786462 LCD786461:LCD786462 LLZ786461:LLZ786462 LVV786461:LVV786462 MFR786461:MFR786462 MPN786461:MPN786462 MZJ786461:MZJ786462 NJF786461:NJF786462 NTB786461:NTB786462 OCX786461:OCX786462 OMT786461:OMT786462 OWP786461:OWP786462 PGL786461:PGL786462 PQH786461:PQH786462 QAD786461:QAD786462 QJZ786461:QJZ786462 QTV786461:QTV786462 RDR786461:RDR786462 RNN786461:RNN786462 RXJ786461:RXJ786462 SHF786461:SHF786462 SRB786461:SRB786462 TAX786461:TAX786462 TKT786461:TKT786462 TUP786461:TUP786462 UEL786461:UEL786462 UOH786461:UOH786462 UYD786461:UYD786462 VHZ786461:VHZ786462 VRV786461:VRV786462 WBR786461:WBR786462 WLN786461:WLN786462 WVJ786461:WVJ786462 D851997:D851998 IX851997:IX851998 ST851997:ST851998 ACP851997:ACP851998 AML851997:AML851998 AWH851997:AWH851998 BGD851997:BGD851998 BPZ851997:BPZ851998 BZV851997:BZV851998 CJR851997:CJR851998 CTN851997:CTN851998 DDJ851997:DDJ851998 DNF851997:DNF851998 DXB851997:DXB851998 EGX851997:EGX851998 EQT851997:EQT851998 FAP851997:FAP851998 FKL851997:FKL851998 FUH851997:FUH851998 GED851997:GED851998 GNZ851997:GNZ851998 GXV851997:GXV851998 HHR851997:HHR851998 HRN851997:HRN851998 IBJ851997:IBJ851998 ILF851997:ILF851998 IVB851997:IVB851998 JEX851997:JEX851998 JOT851997:JOT851998 JYP851997:JYP851998 KIL851997:KIL851998 KSH851997:KSH851998 LCD851997:LCD851998 LLZ851997:LLZ851998 LVV851997:LVV851998 MFR851997:MFR851998 MPN851997:MPN851998 MZJ851997:MZJ851998 NJF851997:NJF851998 NTB851997:NTB851998 OCX851997:OCX851998 OMT851997:OMT851998 OWP851997:OWP851998 PGL851997:PGL851998 PQH851997:PQH851998 QAD851997:QAD851998 QJZ851997:QJZ851998 QTV851997:QTV851998 RDR851997:RDR851998 RNN851997:RNN851998 RXJ851997:RXJ851998 SHF851997:SHF851998 SRB851997:SRB851998 TAX851997:TAX851998 TKT851997:TKT851998 TUP851997:TUP851998 UEL851997:UEL851998 UOH851997:UOH851998 UYD851997:UYD851998 VHZ851997:VHZ851998 VRV851997:VRV851998 WBR851997:WBR851998 WLN851997:WLN851998 WVJ851997:WVJ851998 D917533:D917534 IX917533:IX917534 ST917533:ST917534 ACP917533:ACP917534 AML917533:AML917534 AWH917533:AWH917534 BGD917533:BGD917534 BPZ917533:BPZ917534 BZV917533:BZV917534 CJR917533:CJR917534 CTN917533:CTN917534 DDJ917533:DDJ917534 DNF917533:DNF917534 DXB917533:DXB917534 EGX917533:EGX917534 EQT917533:EQT917534 FAP917533:FAP917534 FKL917533:FKL917534 FUH917533:FUH917534 GED917533:GED917534 GNZ917533:GNZ917534 GXV917533:GXV917534 HHR917533:HHR917534 HRN917533:HRN917534 IBJ917533:IBJ917534 ILF917533:ILF917534 IVB917533:IVB917534 JEX917533:JEX917534 JOT917533:JOT917534 JYP917533:JYP917534 KIL917533:KIL917534 KSH917533:KSH917534 LCD917533:LCD917534 LLZ917533:LLZ917534 LVV917533:LVV917534 MFR917533:MFR917534 MPN917533:MPN917534 MZJ917533:MZJ917534 NJF917533:NJF917534 NTB917533:NTB917534 OCX917533:OCX917534 OMT917533:OMT917534 OWP917533:OWP917534 PGL917533:PGL917534 PQH917533:PQH917534 QAD917533:QAD917534 QJZ917533:QJZ917534 QTV917533:QTV917534 RDR917533:RDR917534 RNN917533:RNN917534 RXJ917533:RXJ917534 SHF917533:SHF917534 SRB917533:SRB917534 TAX917533:TAX917534 TKT917533:TKT917534 TUP917533:TUP917534 UEL917533:UEL917534 UOH917533:UOH917534 UYD917533:UYD917534 VHZ917533:VHZ917534 VRV917533:VRV917534 WBR917533:WBR917534 WLN917533:WLN917534 WVJ917533:WVJ917534 D983069:D983070 IX983069:IX983070 ST983069:ST983070 ACP983069:ACP983070 AML983069:AML983070 AWH983069:AWH983070 BGD983069:BGD983070 BPZ983069:BPZ983070 BZV983069:BZV983070 CJR983069:CJR983070 CTN983069:CTN983070 DDJ983069:DDJ983070 DNF983069:DNF983070 DXB983069:DXB983070 EGX983069:EGX983070 EQT983069:EQT983070 FAP983069:FAP983070 FKL983069:FKL983070 FUH983069:FUH983070 GED983069:GED983070 GNZ983069:GNZ983070 GXV983069:GXV983070 HHR983069:HHR983070 HRN983069:HRN983070 IBJ983069:IBJ983070 ILF983069:ILF983070 IVB983069:IVB983070 JEX983069:JEX983070 JOT983069:JOT983070 JYP983069:JYP983070 KIL983069:KIL983070 KSH983069:KSH983070 LCD983069:LCD983070 LLZ983069:LLZ983070 LVV983069:LVV983070 MFR983069:MFR983070 MPN983069:MPN983070 MZJ983069:MZJ983070 NJF983069:NJF983070 NTB983069:NTB983070 OCX983069:OCX983070 OMT983069:OMT983070 OWP983069:OWP983070 PGL983069:PGL983070 PQH983069:PQH983070 QAD983069:QAD983070 QJZ983069:QJZ983070 QTV983069:QTV983070 RDR983069:RDR983070 RNN983069:RNN983070 RXJ983069:RXJ983070 SHF983069:SHF983070 SRB983069:SRB983070 TAX983069:TAX983070 TKT983069:TKT983070 TUP983069:TUP983070 UEL983069:UEL983070 UOH983069:UOH983070 UYD983069:UYD983070 VHZ983069:VHZ983070 VRV983069:VRV983070 WBR983069:WBR983070 WLN983069:WLN983070 WVJ983069:WVJ983070">
      <formula1>0</formula1>
      <formula2>0</formula2>
    </dataValidation>
    <dataValidation type="whole" operator="greaterThanOrEqual" allowBlank="1" showInputMessage="1" showErrorMessage="1" errorTitle="Error de Datos" error="Debe ingresar un número entero _x000a_positivo o cero" sqref="IY20:IY21 SU20:SU21 ACQ20:ACQ21 AMM20:AMM21 AWI20:AWI21 BGE20:BGE21 BQA20:BQA21 BZW20:BZW21 CJS20:CJS21 CTO20:CTO21 DDK20:DDK21 DNG20:DNG21 DXC20:DXC21 EGY20:EGY21 EQU20:EQU21 FAQ20:FAQ21 FKM20:FKM21 FUI20:FUI21 GEE20:GEE21 GOA20:GOA21 GXW20:GXW21 HHS20:HHS21 HRO20:HRO21 IBK20:IBK21 ILG20:ILG21 IVC20:IVC21 JEY20:JEY21 JOU20:JOU21 JYQ20:JYQ21 KIM20:KIM21 KSI20:KSI21 LCE20:LCE21 LMA20:LMA21 LVW20:LVW21 MFS20:MFS21 MPO20:MPO21 MZK20:MZK21 NJG20:NJG21 NTC20:NTC21 OCY20:OCY21 OMU20:OMU21 OWQ20:OWQ21 PGM20:PGM21 PQI20:PQI21 QAE20:QAE21 QKA20:QKA21 QTW20:QTW21 RDS20:RDS21 RNO20:RNO21 RXK20:RXK21 SHG20:SHG21 SRC20:SRC21 TAY20:TAY21 TKU20:TKU21 TUQ20:TUQ21 UEM20:UEM21 UOI20:UOI21 UYE20:UYE21 VIA20:VIA21 VRW20:VRW21 WBS20:WBS21 WLO20:WLO21 WVK20:WVK21 IY65556:IY65557 SU65556:SU65557 ACQ65556:ACQ65557 AMM65556:AMM65557 AWI65556:AWI65557 BGE65556:BGE65557 BQA65556:BQA65557 BZW65556:BZW65557 CJS65556:CJS65557 CTO65556:CTO65557 DDK65556:DDK65557 DNG65556:DNG65557 DXC65556:DXC65557 EGY65556:EGY65557 EQU65556:EQU65557 FAQ65556:FAQ65557 FKM65556:FKM65557 FUI65556:FUI65557 GEE65556:GEE65557 GOA65556:GOA65557 GXW65556:GXW65557 HHS65556:HHS65557 HRO65556:HRO65557 IBK65556:IBK65557 ILG65556:ILG65557 IVC65556:IVC65557 JEY65556:JEY65557 JOU65556:JOU65557 JYQ65556:JYQ65557 KIM65556:KIM65557 KSI65556:KSI65557 LCE65556:LCE65557 LMA65556:LMA65557 LVW65556:LVW65557 MFS65556:MFS65557 MPO65556:MPO65557 MZK65556:MZK65557 NJG65556:NJG65557 NTC65556:NTC65557 OCY65556:OCY65557 OMU65556:OMU65557 OWQ65556:OWQ65557 PGM65556:PGM65557 PQI65556:PQI65557 QAE65556:QAE65557 QKA65556:QKA65557 QTW65556:QTW65557 RDS65556:RDS65557 RNO65556:RNO65557 RXK65556:RXK65557 SHG65556:SHG65557 SRC65556:SRC65557 TAY65556:TAY65557 TKU65556:TKU65557 TUQ65556:TUQ65557 UEM65556:UEM65557 UOI65556:UOI65557 UYE65556:UYE65557 VIA65556:VIA65557 VRW65556:VRW65557 WBS65556:WBS65557 WLO65556:WLO65557 WVK65556:WVK65557 IY131092:IY131093 SU131092:SU131093 ACQ131092:ACQ131093 AMM131092:AMM131093 AWI131092:AWI131093 BGE131092:BGE131093 BQA131092:BQA131093 BZW131092:BZW131093 CJS131092:CJS131093 CTO131092:CTO131093 DDK131092:DDK131093 DNG131092:DNG131093 DXC131092:DXC131093 EGY131092:EGY131093 EQU131092:EQU131093 FAQ131092:FAQ131093 FKM131092:FKM131093 FUI131092:FUI131093 GEE131092:GEE131093 GOA131092:GOA131093 GXW131092:GXW131093 HHS131092:HHS131093 HRO131092:HRO131093 IBK131092:IBK131093 ILG131092:ILG131093 IVC131092:IVC131093 JEY131092:JEY131093 JOU131092:JOU131093 JYQ131092:JYQ131093 KIM131092:KIM131093 KSI131092:KSI131093 LCE131092:LCE131093 LMA131092:LMA131093 LVW131092:LVW131093 MFS131092:MFS131093 MPO131092:MPO131093 MZK131092:MZK131093 NJG131092:NJG131093 NTC131092:NTC131093 OCY131092:OCY131093 OMU131092:OMU131093 OWQ131092:OWQ131093 PGM131092:PGM131093 PQI131092:PQI131093 QAE131092:QAE131093 QKA131092:QKA131093 QTW131092:QTW131093 RDS131092:RDS131093 RNO131092:RNO131093 RXK131092:RXK131093 SHG131092:SHG131093 SRC131092:SRC131093 TAY131092:TAY131093 TKU131092:TKU131093 TUQ131092:TUQ131093 UEM131092:UEM131093 UOI131092:UOI131093 UYE131092:UYE131093 VIA131092:VIA131093 VRW131092:VRW131093 WBS131092:WBS131093 WLO131092:WLO131093 WVK131092:WVK131093 IY196628:IY196629 SU196628:SU196629 ACQ196628:ACQ196629 AMM196628:AMM196629 AWI196628:AWI196629 BGE196628:BGE196629 BQA196628:BQA196629 BZW196628:BZW196629 CJS196628:CJS196629 CTO196628:CTO196629 DDK196628:DDK196629 DNG196628:DNG196629 DXC196628:DXC196629 EGY196628:EGY196629 EQU196628:EQU196629 FAQ196628:FAQ196629 FKM196628:FKM196629 FUI196628:FUI196629 GEE196628:GEE196629 GOA196628:GOA196629 GXW196628:GXW196629 HHS196628:HHS196629 HRO196628:HRO196629 IBK196628:IBK196629 ILG196628:ILG196629 IVC196628:IVC196629 JEY196628:JEY196629 JOU196628:JOU196629 JYQ196628:JYQ196629 KIM196628:KIM196629 KSI196628:KSI196629 LCE196628:LCE196629 LMA196628:LMA196629 LVW196628:LVW196629 MFS196628:MFS196629 MPO196628:MPO196629 MZK196628:MZK196629 NJG196628:NJG196629 NTC196628:NTC196629 OCY196628:OCY196629 OMU196628:OMU196629 OWQ196628:OWQ196629 PGM196628:PGM196629 PQI196628:PQI196629 QAE196628:QAE196629 QKA196628:QKA196629 QTW196628:QTW196629 RDS196628:RDS196629 RNO196628:RNO196629 RXK196628:RXK196629 SHG196628:SHG196629 SRC196628:SRC196629 TAY196628:TAY196629 TKU196628:TKU196629 TUQ196628:TUQ196629 UEM196628:UEM196629 UOI196628:UOI196629 UYE196628:UYE196629 VIA196628:VIA196629 VRW196628:VRW196629 WBS196628:WBS196629 WLO196628:WLO196629 WVK196628:WVK196629 IY262164:IY262165 SU262164:SU262165 ACQ262164:ACQ262165 AMM262164:AMM262165 AWI262164:AWI262165 BGE262164:BGE262165 BQA262164:BQA262165 BZW262164:BZW262165 CJS262164:CJS262165 CTO262164:CTO262165 DDK262164:DDK262165 DNG262164:DNG262165 DXC262164:DXC262165 EGY262164:EGY262165 EQU262164:EQU262165 FAQ262164:FAQ262165 FKM262164:FKM262165 FUI262164:FUI262165 GEE262164:GEE262165 GOA262164:GOA262165 GXW262164:GXW262165 HHS262164:HHS262165 HRO262164:HRO262165 IBK262164:IBK262165 ILG262164:ILG262165 IVC262164:IVC262165 JEY262164:JEY262165 JOU262164:JOU262165 JYQ262164:JYQ262165 KIM262164:KIM262165 KSI262164:KSI262165 LCE262164:LCE262165 LMA262164:LMA262165 LVW262164:LVW262165 MFS262164:MFS262165 MPO262164:MPO262165 MZK262164:MZK262165 NJG262164:NJG262165 NTC262164:NTC262165 OCY262164:OCY262165 OMU262164:OMU262165 OWQ262164:OWQ262165 PGM262164:PGM262165 PQI262164:PQI262165 QAE262164:QAE262165 QKA262164:QKA262165 QTW262164:QTW262165 RDS262164:RDS262165 RNO262164:RNO262165 RXK262164:RXK262165 SHG262164:SHG262165 SRC262164:SRC262165 TAY262164:TAY262165 TKU262164:TKU262165 TUQ262164:TUQ262165 UEM262164:UEM262165 UOI262164:UOI262165 UYE262164:UYE262165 VIA262164:VIA262165 VRW262164:VRW262165 WBS262164:WBS262165 WLO262164:WLO262165 WVK262164:WVK262165 IY327700:IY327701 SU327700:SU327701 ACQ327700:ACQ327701 AMM327700:AMM327701 AWI327700:AWI327701 BGE327700:BGE327701 BQA327700:BQA327701 BZW327700:BZW327701 CJS327700:CJS327701 CTO327700:CTO327701 DDK327700:DDK327701 DNG327700:DNG327701 DXC327700:DXC327701 EGY327700:EGY327701 EQU327700:EQU327701 FAQ327700:FAQ327701 FKM327700:FKM327701 FUI327700:FUI327701 GEE327700:GEE327701 GOA327700:GOA327701 GXW327700:GXW327701 HHS327700:HHS327701 HRO327700:HRO327701 IBK327700:IBK327701 ILG327700:ILG327701 IVC327700:IVC327701 JEY327700:JEY327701 JOU327700:JOU327701 JYQ327700:JYQ327701 KIM327700:KIM327701 KSI327700:KSI327701 LCE327700:LCE327701 LMA327700:LMA327701 LVW327700:LVW327701 MFS327700:MFS327701 MPO327700:MPO327701 MZK327700:MZK327701 NJG327700:NJG327701 NTC327700:NTC327701 OCY327700:OCY327701 OMU327700:OMU327701 OWQ327700:OWQ327701 PGM327700:PGM327701 PQI327700:PQI327701 QAE327700:QAE327701 QKA327700:QKA327701 QTW327700:QTW327701 RDS327700:RDS327701 RNO327700:RNO327701 RXK327700:RXK327701 SHG327700:SHG327701 SRC327700:SRC327701 TAY327700:TAY327701 TKU327700:TKU327701 TUQ327700:TUQ327701 UEM327700:UEM327701 UOI327700:UOI327701 UYE327700:UYE327701 VIA327700:VIA327701 VRW327700:VRW327701 WBS327700:WBS327701 WLO327700:WLO327701 WVK327700:WVK327701 IY393236:IY393237 SU393236:SU393237 ACQ393236:ACQ393237 AMM393236:AMM393237 AWI393236:AWI393237 BGE393236:BGE393237 BQA393236:BQA393237 BZW393236:BZW393237 CJS393236:CJS393237 CTO393236:CTO393237 DDK393236:DDK393237 DNG393236:DNG393237 DXC393236:DXC393237 EGY393236:EGY393237 EQU393236:EQU393237 FAQ393236:FAQ393237 FKM393236:FKM393237 FUI393236:FUI393237 GEE393236:GEE393237 GOA393236:GOA393237 GXW393236:GXW393237 HHS393236:HHS393237 HRO393236:HRO393237 IBK393236:IBK393237 ILG393236:ILG393237 IVC393236:IVC393237 JEY393236:JEY393237 JOU393236:JOU393237 JYQ393236:JYQ393237 KIM393236:KIM393237 KSI393236:KSI393237 LCE393236:LCE393237 LMA393236:LMA393237 LVW393236:LVW393237 MFS393236:MFS393237 MPO393236:MPO393237 MZK393236:MZK393237 NJG393236:NJG393237 NTC393236:NTC393237 OCY393236:OCY393237 OMU393236:OMU393237 OWQ393236:OWQ393237 PGM393236:PGM393237 PQI393236:PQI393237 QAE393236:QAE393237 QKA393236:QKA393237 QTW393236:QTW393237 RDS393236:RDS393237 RNO393236:RNO393237 RXK393236:RXK393237 SHG393236:SHG393237 SRC393236:SRC393237 TAY393236:TAY393237 TKU393236:TKU393237 TUQ393236:TUQ393237 UEM393236:UEM393237 UOI393236:UOI393237 UYE393236:UYE393237 VIA393236:VIA393237 VRW393236:VRW393237 WBS393236:WBS393237 WLO393236:WLO393237 WVK393236:WVK393237 IY458772:IY458773 SU458772:SU458773 ACQ458772:ACQ458773 AMM458772:AMM458773 AWI458772:AWI458773 BGE458772:BGE458773 BQA458772:BQA458773 BZW458772:BZW458773 CJS458772:CJS458773 CTO458772:CTO458773 DDK458772:DDK458773 DNG458772:DNG458773 DXC458772:DXC458773 EGY458772:EGY458773 EQU458772:EQU458773 FAQ458772:FAQ458773 FKM458772:FKM458773 FUI458772:FUI458773 GEE458772:GEE458773 GOA458772:GOA458773 GXW458772:GXW458773 HHS458772:HHS458773 HRO458772:HRO458773 IBK458772:IBK458773 ILG458772:ILG458773 IVC458772:IVC458773 JEY458772:JEY458773 JOU458772:JOU458773 JYQ458772:JYQ458773 KIM458772:KIM458773 KSI458772:KSI458773 LCE458772:LCE458773 LMA458772:LMA458773 LVW458772:LVW458773 MFS458772:MFS458773 MPO458772:MPO458773 MZK458772:MZK458773 NJG458772:NJG458773 NTC458772:NTC458773 OCY458772:OCY458773 OMU458772:OMU458773 OWQ458772:OWQ458773 PGM458772:PGM458773 PQI458772:PQI458773 QAE458772:QAE458773 QKA458772:QKA458773 QTW458772:QTW458773 RDS458772:RDS458773 RNO458772:RNO458773 RXK458772:RXK458773 SHG458772:SHG458773 SRC458772:SRC458773 TAY458772:TAY458773 TKU458772:TKU458773 TUQ458772:TUQ458773 UEM458772:UEM458773 UOI458772:UOI458773 UYE458772:UYE458773 VIA458772:VIA458773 VRW458772:VRW458773 WBS458772:WBS458773 WLO458772:WLO458773 WVK458772:WVK458773 IY524308:IY524309 SU524308:SU524309 ACQ524308:ACQ524309 AMM524308:AMM524309 AWI524308:AWI524309 BGE524308:BGE524309 BQA524308:BQA524309 BZW524308:BZW524309 CJS524308:CJS524309 CTO524308:CTO524309 DDK524308:DDK524309 DNG524308:DNG524309 DXC524308:DXC524309 EGY524308:EGY524309 EQU524308:EQU524309 FAQ524308:FAQ524309 FKM524308:FKM524309 FUI524308:FUI524309 GEE524308:GEE524309 GOA524308:GOA524309 GXW524308:GXW524309 HHS524308:HHS524309 HRO524308:HRO524309 IBK524308:IBK524309 ILG524308:ILG524309 IVC524308:IVC524309 JEY524308:JEY524309 JOU524308:JOU524309 JYQ524308:JYQ524309 KIM524308:KIM524309 KSI524308:KSI524309 LCE524308:LCE524309 LMA524308:LMA524309 LVW524308:LVW524309 MFS524308:MFS524309 MPO524308:MPO524309 MZK524308:MZK524309 NJG524308:NJG524309 NTC524308:NTC524309 OCY524308:OCY524309 OMU524308:OMU524309 OWQ524308:OWQ524309 PGM524308:PGM524309 PQI524308:PQI524309 QAE524308:QAE524309 QKA524308:QKA524309 QTW524308:QTW524309 RDS524308:RDS524309 RNO524308:RNO524309 RXK524308:RXK524309 SHG524308:SHG524309 SRC524308:SRC524309 TAY524308:TAY524309 TKU524308:TKU524309 TUQ524308:TUQ524309 UEM524308:UEM524309 UOI524308:UOI524309 UYE524308:UYE524309 VIA524308:VIA524309 VRW524308:VRW524309 WBS524308:WBS524309 WLO524308:WLO524309 WVK524308:WVK524309 IY589844:IY589845 SU589844:SU589845 ACQ589844:ACQ589845 AMM589844:AMM589845 AWI589844:AWI589845 BGE589844:BGE589845 BQA589844:BQA589845 BZW589844:BZW589845 CJS589844:CJS589845 CTO589844:CTO589845 DDK589844:DDK589845 DNG589844:DNG589845 DXC589844:DXC589845 EGY589844:EGY589845 EQU589844:EQU589845 FAQ589844:FAQ589845 FKM589844:FKM589845 FUI589844:FUI589845 GEE589844:GEE589845 GOA589844:GOA589845 GXW589844:GXW589845 HHS589844:HHS589845 HRO589844:HRO589845 IBK589844:IBK589845 ILG589844:ILG589845 IVC589844:IVC589845 JEY589844:JEY589845 JOU589844:JOU589845 JYQ589844:JYQ589845 KIM589844:KIM589845 KSI589844:KSI589845 LCE589844:LCE589845 LMA589844:LMA589845 LVW589844:LVW589845 MFS589844:MFS589845 MPO589844:MPO589845 MZK589844:MZK589845 NJG589844:NJG589845 NTC589844:NTC589845 OCY589844:OCY589845 OMU589844:OMU589845 OWQ589844:OWQ589845 PGM589844:PGM589845 PQI589844:PQI589845 QAE589844:QAE589845 QKA589844:QKA589845 QTW589844:QTW589845 RDS589844:RDS589845 RNO589844:RNO589845 RXK589844:RXK589845 SHG589844:SHG589845 SRC589844:SRC589845 TAY589844:TAY589845 TKU589844:TKU589845 TUQ589844:TUQ589845 UEM589844:UEM589845 UOI589844:UOI589845 UYE589844:UYE589845 VIA589844:VIA589845 VRW589844:VRW589845 WBS589844:WBS589845 WLO589844:WLO589845 WVK589844:WVK589845 IY655380:IY655381 SU655380:SU655381 ACQ655380:ACQ655381 AMM655380:AMM655381 AWI655380:AWI655381 BGE655380:BGE655381 BQA655380:BQA655381 BZW655380:BZW655381 CJS655380:CJS655381 CTO655380:CTO655381 DDK655380:DDK655381 DNG655380:DNG655381 DXC655380:DXC655381 EGY655380:EGY655381 EQU655380:EQU655381 FAQ655380:FAQ655381 FKM655380:FKM655381 FUI655380:FUI655381 GEE655380:GEE655381 GOA655380:GOA655381 GXW655380:GXW655381 HHS655380:HHS655381 HRO655380:HRO655381 IBK655380:IBK655381 ILG655380:ILG655381 IVC655380:IVC655381 JEY655380:JEY655381 JOU655380:JOU655381 JYQ655380:JYQ655381 KIM655380:KIM655381 KSI655380:KSI655381 LCE655380:LCE655381 LMA655380:LMA655381 LVW655380:LVW655381 MFS655380:MFS655381 MPO655380:MPO655381 MZK655380:MZK655381 NJG655380:NJG655381 NTC655380:NTC655381 OCY655380:OCY655381 OMU655380:OMU655381 OWQ655380:OWQ655381 PGM655380:PGM655381 PQI655380:PQI655381 QAE655380:QAE655381 QKA655380:QKA655381 QTW655380:QTW655381 RDS655380:RDS655381 RNO655380:RNO655381 RXK655380:RXK655381 SHG655380:SHG655381 SRC655380:SRC655381 TAY655380:TAY655381 TKU655380:TKU655381 TUQ655380:TUQ655381 UEM655380:UEM655381 UOI655380:UOI655381 UYE655380:UYE655381 VIA655380:VIA655381 VRW655380:VRW655381 WBS655380:WBS655381 WLO655380:WLO655381 WVK655380:WVK655381 IY720916:IY720917 SU720916:SU720917 ACQ720916:ACQ720917 AMM720916:AMM720917 AWI720916:AWI720917 BGE720916:BGE720917 BQA720916:BQA720917 BZW720916:BZW720917 CJS720916:CJS720917 CTO720916:CTO720917 DDK720916:DDK720917 DNG720916:DNG720917 DXC720916:DXC720917 EGY720916:EGY720917 EQU720916:EQU720917 FAQ720916:FAQ720917 FKM720916:FKM720917 FUI720916:FUI720917 GEE720916:GEE720917 GOA720916:GOA720917 GXW720916:GXW720917 HHS720916:HHS720917 HRO720916:HRO720917 IBK720916:IBK720917 ILG720916:ILG720917 IVC720916:IVC720917 JEY720916:JEY720917 JOU720916:JOU720917 JYQ720916:JYQ720917 KIM720916:KIM720917 KSI720916:KSI720917 LCE720916:LCE720917 LMA720916:LMA720917 LVW720916:LVW720917 MFS720916:MFS720917 MPO720916:MPO720917 MZK720916:MZK720917 NJG720916:NJG720917 NTC720916:NTC720917 OCY720916:OCY720917 OMU720916:OMU720917 OWQ720916:OWQ720917 PGM720916:PGM720917 PQI720916:PQI720917 QAE720916:QAE720917 QKA720916:QKA720917 QTW720916:QTW720917 RDS720916:RDS720917 RNO720916:RNO720917 RXK720916:RXK720917 SHG720916:SHG720917 SRC720916:SRC720917 TAY720916:TAY720917 TKU720916:TKU720917 TUQ720916:TUQ720917 UEM720916:UEM720917 UOI720916:UOI720917 UYE720916:UYE720917 VIA720916:VIA720917 VRW720916:VRW720917 WBS720916:WBS720917 WLO720916:WLO720917 WVK720916:WVK720917 IY786452:IY786453 SU786452:SU786453 ACQ786452:ACQ786453 AMM786452:AMM786453 AWI786452:AWI786453 BGE786452:BGE786453 BQA786452:BQA786453 BZW786452:BZW786453 CJS786452:CJS786453 CTO786452:CTO786453 DDK786452:DDK786453 DNG786452:DNG786453 DXC786452:DXC786453 EGY786452:EGY786453 EQU786452:EQU786453 FAQ786452:FAQ786453 FKM786452:FKM786453 FUI786452:FUI786453 GEE786452:GEE786453 GOA786452:GOA786453 GXW786452:GXW786453 HHS786452:HHS786453 HRO786452:HRO786453 IBK786452:IBK786453 ILG786452:ILG786453 IVC786452:IVC786453 JEY786452:JEY786453 JOU786452:JOU786453 JYQ786452:JYQ786453 KIM786452:KIM786453 KSI786452:KSI786453 LCE786452:LCE786453 LMA786452:LMA786453 LVW786452:LVW786453 MFS786452:MFS786453 MPO786452:MPO786453 MZK786452:MZK786453 NJG786452:NJG786453 NTC786452:NTC786453 OCY786452:OCY786453 OMU786452:OMU786453 OWQ786452:OWQ786453 PGM786452:PGM786453 PQI786452:PQI786453 QAE786452:QAE786453 QKA786452:QKA786453 QTW786452:QTW786453 RDS786452:RDS786453 RNO786452:RNO786453 RXK786452:RXK786453 SHG786452:SHG786453 SRC786452:SRC786453 TAY786452:TAY786453 TKU786452:TKU786453 TUQ786452:TUQ786453 UEM786452:UEM786453 UOI786452:UOI786453 UYE786452:UYE786453 VIA786452:VIA786453 VRW786452:VRW786453 WBS786452:WBS786453 WLO786452:WLO786453 WVK786452:WVK786453 IY851988:IY851989 SU851988:SU851989 ACQ851988:ACQ851989 AMM851988:AMM851989 AWI851988:AWI851989 BGE851988:BGE851989 BQA851988:BQA851989 BZW851988:BZW851989 CJS851988:CJS851989 CTO851988:CTO851989 DDK851988:DDK851989 DNG851988:DNG851989 DXC851988:DXC851989 EGY851988:EGY851989 EQU851988:EQU851989 FAQ851988:FAQ851989 FKM851988:FKM851989 FUI851988:FUI851989 GEE851988:GEE851989 GOA851988:GOA851989 GXW851988:GXW851989 HHS851988:HHS851989 HRO851988:HRO851989 IBK851988:IBK851989 ILG851988:ILG851989 IVC851988:IVC851989 JEY851988:JEY851989 JOU851988:JOU851989 JYQ851988:JYQ851989 KIM851988:KIM851989 KSI851988:KSI851989 LCE851988:LCE851989 LMA851988:LMA851989 LVW851988:LVW851989 MFS851988:MFS851989 MPO851988:MPO851989 MZK851988:MZK851989 NJG851988:NJG851989 NTC851988:NTC851989 OCY851988:OCY851989 OMU851988:OMU851989 OWQ851988:OWQ851989 PGM851988:PGM851989 PQI851988:PQI851989 QAE851988:QAE851989 QKA851988:QKA851989 QTW851988:QTW851989 RDS851988:RDS851989 RNO851988:RNO851989 RXK851988:RXK851989 SHG851988:SHG851989 SRC851988:SRC851989 TAY851988:TAY851989 TKU851988:TKU851989 TUQ851988:TUQ851989 UEM851988:UEM851989 UOI851988:UOI851989 UYE851988:UYE851989 VIA851988:VIA851989 VRW851988:VRW851989 WBS851988:WBS851989 WLO851988:WLO851989 WVK851988:WVK851989 IY917524:IY917525 SU917524:SU917525 ACQ917524:ACQ917525 AMM917524:AMM917525 AWI917524:AWI917525 BGE917524:BGE917525 BQA917524:BQA917525 BZW917524:BZW917525 CJS917524:CJS917525 CTO917524:CTO917525 DDK917524:DDK917525 DNG917524:DNG917525 DXC917524:DXC917525 EGY917524:EGY917525 EQU917524:EQU917525 FAQ917524:FAQ917525 FKM917524:FKM917525 FUI917524:FUI917525 GEE917524:GEE917525 GOA917524:GOA917525 GXW917524:GXW917525 HHS917524:HHS917525 HRO917524:HRO917525 IBK917524:IBK917525 ILG917524:ILG917525 IVC917524:IVC917525 JEY917524:JEY917525 JOU917524:JOU917525 JYQ917524:JYQ917525 KIM917524:KIM917525 KSI917524:KSI917525 LCE917524:LCE917525 LMA917524:LMA917525 LVW917524:LVW917525 MFS917524:MFS917525 MPO917524:MPO917525 MZK917524:MZK917525 NJG917524:NJG917525 NTC917524:NTC917525 OCY917524:OCY917525 OMU917524:OMU917525 OWQ917524:OWQ917525 PGM917524:PGM917525 PQI917524:PQI917525 QAE917524:QAE917525 QKA917524:QKA917525 QTW917524:QTW917525 RDS917524:RDS917525 RNO917524:RNO917525 RXK917524:RXK917525 SHG917524:SHG917525 SRC917524:SRC917525 TAY917524:TAY917525 TKU917524:TKU917525 TUQ917524:TUQ917525 UEM917524:UEM917525 UOI917524:UOI917525 UYE917524:UYE917525 VIA917524:VIA917525 VRW917524:VRW917525 WBS917524:WBS917525 WLO917524:WLO917525 WVK917524:WVK917525 IY983060:IY983061 SU983060:SU983061 ACQ983060:ACQ983061 AMM983060:AMM983061 AWI983060:AWI983061 BGE983060:BGE983061 BQA983060:BQA983061 BZW983060:BZW983061 CJS983060:CJS983061 CTO983060:CTO983061 DDK983060:DDK983061 DNG983060:DNG983061 DXC983060:DXC983061 EGY983060:EGY983061 EQU983060:EQU983061 FAQ983060:FAQ983061 FKM983060:FKM983061 FUI983060:FUI983061 GEE983060:GEE983061 GOA983060:GOA983061 GXW983060:GXW983061 HHS983060:HHS983061 HRO983060:HRO983061 IBK983060:IBK983061 ILG983060:ILG983061 IVC983060:IVC983061 JEY983060:JEY983061 JOU983060:JOU983061 JYQ983060:JYQ983061 KIM983060:KIM983061 KSI983060:KSI983061 LCE983060:LCE983061 LMA983060:LMA983061 LVW983060:LVW983061 MFS983060:MFS983061 MPO983060:MPO983061 MZK983060:MZK983061 NJG983060:NJG983061 NTC983060:NTC983061 OCY983060:OCY983061 OMU983060:OMU983061 OWQ983060:OWQ983061 PGM983060:PGM983061 PQI983060:PQI983061 QAE983060:QAE983061 QKA983060:QKA983061 QTW983060:QTW983061 RDS983060:RDS983061 RNO983060:RNO983061 RXK983060:RXK983061 SHG983060:SHG983061 SRC983060:SRC983061 TAY983060:TAY983061 TKU983060:TKU983061 TUQ983060:TUQ983061 UEM983060:UEM983061 UOI983060:UOI983061 UYE983060:UYE983061 VIA983060:VIA983061 VRW983060:VRW983061 WBS983060:WBS983061 WLO983060:WLO983061 WVK983060:WVK983061 IY23:IY30 SU23:SU30 ACQ23:ACQ30 AMM23:AMM30 AWI23:AWI30 BGE23:BGE30 BQA23:BQA30 BZW23:BZW30 CJS23:CJS30 CTO23:CTO30 DDK23:DDK30 DNG23:DNG30 DXC23:DXC30 EGY23:EGY30 EQU23:EQU30 FAQ23:FAQ30 FKM23:FKM30 FUI23:FUI30 GEE23:GEE30 GOA23:GOA30 GXW23:GXW30 HHS23:HHS30 HRO23:HRO30 IBK23:IBK30 ILG23:ILG30 IVC23:IVC30 JEY23:JEY30 JOU23:JOU30 JYQ23:JYQ30 KIM23:KIM30 KSI23:KSI30 LCE23:LCE30 LMA23:LMA30 LVW23:LVW30 MFS23:MFS30 MPO23:MPO30 MZK23:MZK30 NJG23:NJG30 NTC23:NTC30 OCY23:OCY30 OMU23:OMU30 OWQ23:OWQ30 PGM23:PGM30 PQI23:PQI30 QAE23:QAE30 QKA23:QKA30 QTW23:QTW30 RDS23:RDS30 RNO23:RNO30 RXK23:RXK30 SHG23:SHG30 SRC23:SRC30 TAY23:TAY30 TKU23:TKU30 TUQ23:TUQ30 UEM23:UEM30 UOI23:UOI30 UYE23:UYE30 VIA23:VIA30 VRW23:VRW30 WBS23:WBS30 WLO23:WLO30 WVK23:WVK30 IY65559:IY65566 SU65559:SU65566 ACQ65559:ACQ65566 AMM65559:AMM65566 AWI65559:AWI65566 BGE65559:BGE65566 BQA65559:BQA65566 BZW65559:BZW65566 CJS65559:CJS65566 CTO65559:CTO65566 DDK65559:DDK65566 DNG65559:DNG65566 DXC65559:DXC65566 EGY65559:EGY65566 EQU65559:EQU65566 FAQ65559:FAQ65566 FKM65559:FKM65566 FUI65559:FUI65566 GEE65559:GEE65566 GOA65559:GOA65566 GXW65559:GXW65566 HHS65559:HHS65566 HRO65559:HRO65566 IBK65559:IBK65566 ILG65559:ILG65566 IVC65559:IVC65566 JEY65559:JEY65566 JOU65559:JOU65566 JYQ65559:JYQ65566 KIM65559:KIM65566 KSI65559:KSI65566 LCE65559:LCE65566 LMA65559:LMA65566 LVW65559:LVW65566 MFS65559:MFS65566 MPO65559:MPO65566 MZK65559:MZK65566 NJG65559:NJG65566 NTC65559:NTC65566 OCY65559:OCY65566 OMU65559:OMU65566 OWQ65559:OWQ65566 PGM65559:PGM65566 PQI65559:PQI65566 QAE65559:QAE65566 QKA65559:QKA65566 QTW65559:QTW65566 RDS65559:RDS65566 RNO65559:RNO65566 RXK65559:RXK65566 SHG65559:SHG65566 SRC65559:SRC65566 TAY65559:TAY65566 TKU65559:TKU65566 TUQ65559:TUQ65566 UEM65559:UEM65566 UOI65559:UOI65566 UYE65559:UYE65566 VIA65559:VIA65566 VRW65559:VRW65566 WBS65559:WBS65566 WLO65559:WLO65566 WVK65559:WVK65566 IY131095:IY131102 SU131095:SU131102 ACQ131095:ACQ131102 AMM131095:AMM131102 AWI131095:AWI131102 BGE131095:BGE131102 BQA131095:BQA131102 BZW131095:BZW131102 CJS131095:CJS131102 CTO131095:CTO131102 DDK131095:DDK131102 DNG131095:DNG131102 DXC131095:DXC131102 EGY131095:EGY131102 EQU131095:EQU131102 FAQ131095:FAQ131102 FKM131095:FKM131102 FUI131095:FUI131102 GEE131095:GEE131102 GOA131095:GOA131102 GXW131095:GXW131102 HHS131095:HHS131102 HRO131095:HRO131102 IBK131095:IBK131102 ILG131095:ILG131102 IVC131095:IVC131102 JEY131095:JEY131102 JOU131095:JOU131102 JYQ131095:JYQ131102 KIM131095:KIM131102 KSI131095:KSI131102 LCE131095:LCE131102 LMA131095:LMA131102 LVW131095:LVW131102 MFS131095:MFS131102 MPO131095:MPO131102 MZK131095:MZK131102 NJG131095:NJG131102 NTC131095:NTC131102 OCY131095:OCY131102 OMU131095:OMU131102 OWQ131095:OWQ131102 PGM131095:PGM131102 PQI131095:PQI131102 QAE131095:QAE131102 QKA131095:QKA131102 QTW131095:QTW131102 RDS131095:RDS131102 RNO131095:RNO131102 RXK131095:RXK131102 SHG131095:SHG131102 SRC131095:SRC131102 TAY131095:TAY131102 TKU131095:TKU131102 TUQ131095:TUQ131102 UEM131095:UEM131102 UOI131095:UOI131102 UYE131095:UYE131102 VIA131095:VIA131102 VRW131095:VRW131102 WBS131095:WBS131102 WLO131095:WLO131102 WVK131095:WVK131102 IY196631:IY196638 SU196631:SU196638 ACQ196631:ACQ196638 AMM196631:AMM196638 AWI196631:AWI196638 BGE196631:BGE196638 BQA196631:BQA196638 BZW196631:BZW196638 CJS196631:CJS196638 CTO196631:CTO196638 DDK196631:DDK196638 DNG196631:DNG196638 DXC196631:DXC196638 EGY196631:EGY196638 EQU196631:EQU196638 FAQ196631:FAQ196638 FKM196631:FKM196638 FUI196631:FUI196638 GEE196631:GEE196638 GOA196631:GOA196638 GXW196631:GXW196638 HHS196631:HHS196638 HRO196631:HRO196638 IBK196631:IBK196638 ILG196631:ILG196638 IVC196631:IVC196638 JEY196631:JEY196638 JOU196631:JOU196638 JYQ196631:JYQ196638 KIM196631:KIM196638 KSI196631:KSI196638 LCE196631:LCE196638 LMA196631:LMA196638 LVW196631:LVW196638 MFS196631:MFS196638 MPO196631:MPO196638 MZK196631:MZK196638 NJG196631:NJG196638 NTC196631:NTC196638 OCY196631:OCY196638 OMU196631:OMU196638 OWQ196631:OWQ196638 PGM196631:PGM196638 PQI196631:PQI196638 QAE196631:QAE196638 QKA196631:QKA196638 QTW196631:QTW196638 RDS196631:RDS196638 RNO196631:RNO196638 RXK196631:RXK196638 SHG196631:SHG196638 SRC196631:SRC196638 TAY196631:TAY196638 TKU196631:TKU196638 TUQ196631:TUQ196638 UEM196631:UEM196638 UOI196631:UOI196638 UYE196631:UYE196638 VIA196631:VIA196638 VRW196631:VRW196638 WBS196631:WBS196638 WLO196631:WLO196638 WVK196631:WVK196638 IY262167:IY262174 SU262167:SU262174 ACQ262167:ACQ262174 AMM262167:AMM262174 AWI262167:AWI262174 BGE262167:BGE262174 BQA262167:BQA262174 BZW262167:BZW262174 CJS262167:CJS262174 CTO262167:CTO262174 DDK262167:DDK262174 DNG262167:DNG262174 DXC262167:DXC262174 EGY262167:EGY262174 EQU262167:EQU262174 FAQ262167:FAQ262174 FKM262167:FKM262174 FUI262167:FUI262174 GEE262167:GEE262174 GOA262167:GOA262174 GXW262167:GXW262174 HHS262167:HHS262174 HRO262167:HRO262174 IBK262167:IBK262174 ILG262167:ILG262174 IVC262167:IVC262174 JEY262167:JEY262174 JOU262167:JOU262174 JYQ262167:JYQ262174 KIM262167:KIM262174 KSI262167:KSI262174 LCE262167:LCE262174 LMA262167:LMA262174 LVW262167:LVW262174 MFS262167:MFS262174 MPO262167:MPO262174 MZK262167:MZK262174 NJG262167:NJG262174 NTC262167:NTC262174 OCY262167:OCY262174 OMU262167:OMU262174 OWQ262167:OWQ262174 PGM262167:PGM262174 PQI262167:PQI262174 QAE262167:QAE262174 QKA262167:QKA262174 QTW262167:QTW262174 RDS262167:RDS262174 RNO262167:RNO262174 RXK262167:RXK262174 SHG262167:SHG262174 SRC262167:SRC262174 TAY262167:TAY262174 TKU262167:TKU262174 TUQ262167:TUQ262174 UEM262167:UEM262174 UOI262167:UOI262174 UYE262167:UYE262174 VIA262167:VIA262174 VRW262167:VRW262174 WBS262167:WBS262174 WLO262167:WLO262174 WVK262167:WVK262174 IY327703:IY327710 SU327703:SU327710 ACQ327703:ACQ327710 AMM327703:AMM327710 AWI327703:AWI327710 BGE327703:BGE327710 BQA327703:BQA327710 BZW327703:BZW327710 CJS327703:CJS327710 CTO327703:CTO327710 DDK327703:DDK327710 DNG327703:DNG327710 DXC327703:DXC327710 EGY327703:EGY327710 EQU327703:EQU327710 FAQ327703:FAQ327710 FKM327703:FKM327710 FUI327703:FUI327710 GEE327703:GEE327710 GOA327703:GOA327710 GXW327703:GXW327710 HHS327703:HHS327710 HRO327703:HRO327710 IBK327703:IBK327710 ILG327703:ILG327710 IVC327703:IVC327710 JEY327703:JEY327710 JOU327703:JOU327710 JYQ327703:JYQ327710 KIM327703:KIM327710 KSI327703:KSI327710 LCE327703:LCE327710 LMA327703:LMA327710 LVW327703:LVW327710 MFS327703:MFS327710 MPO327703:MPO327710 MZK327703:MZK327710 NJG327703:NJG327710 NTC327703:NTC327710 OCY327703:OCY327710 OMU327703:OMU327710 OWQ327703:OWQ327710 PGM327703:PGM327710 PQI327703:PQI327710 QAE327703:QAE327710 QKA327703:QKA327710 QTW327703:QTW327710 RDS327703:RDS327710 RNO327703:RNO327710 RXK327703:RXK327710 SHG327703:SHG327710 SRC327703:SRC327710 TAY327703:TAY327710 TKU327703:TKU327710 TUQ327703:TUQ327710 UEM327703:UEM327710 UOI327703:UOI327710 UYE327703:UYE327710 VIA327703:VIA327710 VRW327703:VRW327710 WBS327703:WBS327710 WLO327703:WLO327710 WVK327703:WVK327710 IY393239:IY393246 SU393239:SU393246 ACQ393239:ACQ393246 AMM393239:AMM393246 AWI393239:AWI393246 BGE393239:BGE393246 BQA393239:BQA393246 BZW393239:BZW393246 CJS393239:CJS393246 CTO393239:CTO393246 DDK393239:DDK393246 DNG393239:DNG393246 DXC393239:DXC393246 EGY393239:EGY393246 EQU393239:EQU393246 FAQ393239:FAQ393246 FKM393239:FKM393246 FUI393239:FUI393246 GEE393239:GEE393246 GOA393239:GOA393246 GXW393239:GXW393246 HHS393239:HHS393246 HRO393239:HRO393246 IBK393239:IBK393246 ILG393239:ILG393246 IVC393239:IVC393246 JEY393239:JEY393246 JOU393239:JOU393246 JYQ393239:JYQ393246 KIM393239:KIM393246 KSI393239:KSI393246 LCE393239:LCE393246 LMA393239:LMA393246 LVW393239:LVW393246 MFS393239:MFS393246 MPO393239:MPO393246 MZK393239:MZK393246 NJG393239:NJG393246 NTC393239:NTC393246 OCY393239:OCY393246 OMU393239:OMU393246 OWQ393239:OWQ393246 PGM393239:PGM393246 PQI393239:PQI393246 QAE393239:QAE393246 QKA393239:QKA393246 QTW393239:QTW393246 RDS393239:RDS393246 RNO393239:RNO393246 RXK393239:RXK393246 SHG393239:SHG393246 SRC393239:SRC393246 TAY393239:TAY393246 TKU393239:TKU393246 TUQ393239:TUQ393246 UEM393239:UEM393246 UOI393239:UOI393246 UYE393239:UYE393246 VIA393239:VIA393246 VRW393239:VRW393246 WBS393239:WBS393246 WLO393239:WLO393246 WVK393239:WVK393246 IY458775:IY458782 SU458775:SU458782 ACQ458775:ACQ458782 AMM458775:AMM458782 AWI458775:AWI458782 BGE458775:BGE458782 BQA458775:BQA458782 BZW458775:BZW458782 CJS458775:CJS458782 CTO458775:CTO458782 DDK458775:DDK458782 DNG458775:DNG458782 DXC458775:DXC458782 EGY458775:EGY458782 EQU458775:EQU458782 FAQ458775:FAQ458782 FKM458775:FKM458782 FUI458775:FUI458782 GEE458775:GEE458782 GOA458775:GOA458782 GXW458775:GXW458782 HHS458775:HHS458782 HRO458775:HRO458782 IBK458775:IBK458782 ILG458775:ILG458782 IVC458775:IVC458782 JEY458775:JEY458782 JOU458775:JOU458782 JYQ458775:JYQ458782 KIM458775:KIM458782 KSI458775:KSI458782 LCE458775:LCE458782 LMA458775:LMA458782 LVW458775:LVW458782 MFS458775:MFS458782 MPO458775:MPO458782 MZK458775:MZK458782 NJG458775:NJG458782 NTC458775:NTC458782 OCY458775:OCY458782 OMU458775:OMU458782 OWQ458775:OWQ458782 PGM458775:PGM458782 PQI458775:PQI458782 QAE458775:QAE458782 QKA458775:QKA458782 QTW458775:QTW458782 RDS458775:RDS458782 RNO458775:RNO458782 RXK458775:RXK458782 SHG458775:SHG458782 SRC458775:SRC458782 TAY458775:TAY458782 TKU458775:TKU458782 TUQ458775:TUQ458782 UEM458775:UEM458782 UOI458775:UOI458782 UYE458775:UYE458782 VIA458775:VIA458782 VRW458775:VRW458782 WBS458775:WBS458782 WLO458775:WLO458782 WVK458775:WVK458782 IY524311:IY524318 SU524311:SU524318 ACQ524311:ACQ524318 AMM524311:AMM524318 AWI524311:AWI524318 BGE524311:BGE524318 BQA524311:BQA524318 BZW524311:BZW524318 CJS524311:CJS524318 CTO524311:CTO524318 DDK524311:DDK524318 DNG524311:DNG524318 DXC524311:DXC524318 EGY524311:EGY524318 EQU524311:EQU524318 FAQ524311:FAQ524318 FKM524311:FKM524318 FUI524311:FUI524318 GEE524311:GEE524318 GOA524311:GOA524318 GXW524311:GXW524318 HHS524311:HHS524318 HRO524311:HRO524318 IBK524311:IBK524318 ILG524311:ILG524318 IVC524311:IVC524318 JEY524311:JEY524318 JOU524311:JOU524318 JYQ524311:JYQ524318 KIM524311:KIM524318 KSI524311:KSI524318 LCE524311:LCE524318 LMA524311:LMA524318 LVW524311:LVW524318 MFS524311:MFS524318 MPO524311:MPO524318 MZK524311:MZK524318 NJG524311:NJG524318 NTC524311:NTC524318 OCY524311:OCY524318 OMU524311:OMU524318 OWQ524311:OWQ524318 PGM524311:PGM524318 PQI524311:PQI524318 QAE524311:QAE524318 QKA524311:QKA524318 QTW524311:QTW524318 RDS524311:RDS524318 RNO524311:RNO524318 RXK524311:RXK524318 SHG524311:SHG524318 SRC524311:SRC524318 TAY524311:TAY524318 TKU524311:TKU524318 TUQ524311:TUQ524318 UEM524311:UEM524318 UOI524311:UOI524318 UYE524311:UYE524318 VIA524311:VIA524318 VRW524311:VRW524318 WBS524311:WBS524318 WLO524311:WLO524318 WVK524311:WVK524318 IY589847:IY589854 SU589847:SU589854 ACQ589847:ACQ589854 AMM589847:AMM589854 AWI589847:AWI589854 BGE589847:BGE589854 BQA589847:BQA589854 BZW589847:BZW589854 CJS589847:CJS589854 CTO589847:CTO589854 DDK589847:DDK589854 DNG589847:DNG589854 DXC589847:DXC589854 EGY589847:EGY589854 EQU589847:EQU589854 FAQ589847:FAQ589854 FKM589847:FKM589854 FUI589847:FUI589854 GEE589847:GEE589854 GOA589847:GOA589854 GXW589847:GXW589854 HHS589847:HHS589854 HRO589847:HRO589854 IBK589847:IBK589854 ILG589847:ILG589854 IVC589847:IVC589854 JEY589847:JEY589854 JOU589847:JOU589854 JYQ589847:JYQ589854 KIM589847:KIM589854 KSI589847:KSI589854 LCE589847:LCE589854 LMA589847:LMA589854 LVW589847:LVW589854 MFS589847:MFS589854 MPO589847:MPO589854 MZK589847:MZK589854 NJG589847:NJG589854 NTC589847:NTC589854 OCY589847:OCY589854 OMU589847:OMU589854 OWQ589847:OWQ589854 PGM589847:PGM589854 PQI589847:PQI589854 QAE589847:QAE589854 QKA589847:QKA589854 QTW589847:QTW589854 RDS589847:RDS589854 RNO589847:RNO589854 RXK589847:RXK589854 SHG589847:SHG589854 SRC589847:SRC589854 TAY589847:TAY589854 TKU589847:TKU589854 TUQ589847:TUQ589854 UEM589847:UEM589854 UOI589847:UOI589854 UYE589847:UYE589854 VIA589847:VIA589854 VRW589847:VRW589854 WBS589847:WBS589854 WLO589847:WLO589854 WVK589847:WVK589854 IY655383:IY655390 SU655383:SU655390 ACQ655383:ACQ655390 AMM655383:AMM655390 AWI655383:AWI655390 BGE655383:BGE655390 BQA655383:BQA655390 BZW655383:BZW655390 CJS655383:CJS655390 CTO655383:CTO655390 DDK655383:DDK655390 DNG655383:DNG655390 DXC655383:DXC655390 EGY655383:EGY655390 EQU655383:EQU655390 FAQ655383:FAQ655390 FKM655383:FKM655390 FUI655383:FUI655390 GEE655383:GEE655390 GOA655383:GOA655390 GXW655383:GXW655390 HHS655383:HHS655390 HRO655383:HRO655390 IBK655383:IBK655390 ILG655383:ILG655390 IVC655383:IVC655390 JEY655383:JEY655390 JOU655383:JOU655390 JYQ655383:JYQ655390 KIM655383:KIM655390 KSI655383:KSI655390 LCE655383:LCE655390 LMA655383:LMA655390 LVW655383:LVW655390 MFS655383:MFS655390 MPO655383:MPO655390 MZK655383:MZK655390 NJG655383:NJG655390 NTC655383:NTC655390 OCY655383:OCY655390 OMU655383:OMU655390 OWQ655383:OWQ655390 PGM655383:PGM655390 PQI655383:PQI655390 QAE655383:QAE655390 QKA655383:QKA655390 QTW655383:QTW655390 RDS655383:RDS655390 RNO655383:RNO655390 RXK655383:RXK655390 SHG655383:SHG655390 SRC655383:SRC655390 TAY655383:TAY655390 TKU655383:TKU655390 TUQ655383:TUQ655390 UEM655383:UEM655390 UOI655383:UOI655390 UYE655383:UYE655390 VIA655383:VIA655390 VRW655383:VRW655390 WBS655383:WBS655390 WLO655383:WLO655390 WVK655383:WVK655390 IY720919:IY720926 SU720919:SU720926 ACQ720919:ACQ720926 AMM720919:AMM720926 AWI720919:AWI720926 BGE720919:BGE720926 BQA720919:BQA720926 BZW720919:BZW720926 CJS720919:CJS720926 CTO720919:CTO720926 DDK720919:DDK720926 DNG720919:DNG720926 DXC720919:DXC720926 EGY720919:EGY720926 EQU720919:EQU720926 FAQ720919:FAQ720926 FKM720919:FKM720926 FUI720919:FUI720926 GEE720919:GEE720926 GOA720919:GOA720926 GXW720919:GXW720926 HHS720919:HHS720926 HRO720919:HRO720926 IBK720919:IBK720926 ILG720919:ILG720926 IVC720919:IVC720926 JEY720919:JEY720926 JOU720919:JOU720926 JYQ720919:JYQ720926 KIM720919:KIM720926 KSI720919:KSI720926 LCE720919:LCE720926 LMA720919:LMA720926 LVW720919:LVW720926 MFS720919:MFS720926 MPO720919:MPO720926 MZK720919:MZK720926 NJG720919:NJG720926 NTC720919:NTC720926 OCY720919:OCY720926 OMU720919:OMU720926 OWQ720919:OWQ720926 PGM720919:PGM720926 PQI720919:PQI720926 QAE720919:QAE720926 QKA720919:QKA720926 QTW720919:QTW720926 RDS720919:RDS720926 RNO720919:RNO720926 RXK720919:RXK720926 SHG720919:SHG720926 SRC720919:SRC720926 TAY720919:TAY720926 TKU720919:TKU720926 TUQ720919:TUQ720926 UEM720919:UEM720926 UOI720919:UOI720926 UYE720919:UYE720926 VIA720919:VIA720926 VRW720919:VRW720926 WBS720919:WBS720926 WLO720919:WLO720926 WVK720919:WVK720926 IY786455:IY786462 SU786455:SU786462 ACQ786455:ACQ786462 AMM786455:AMM786462 AWI786455:AWI786462 BGE786455:BGE786462 BQA786455:BQA786462 BZW786455:BZW786462 CJS786455:CJS786462 CTO786455:CTO786462 DDK786455:DDK786462 DNG786455:DNG786462 DXC786455:DXC786462 EGY786455:EGY786462 EQU786455:EQU786462 FAQ786455:FAQ786462 FKM786455:FKM786462 FUI786455:FUI786462 GEE786455:GEE786462 GOA786455:GOA786462 GXW786455:GXW786462 HHS786455:HHS786462 HRO786455:HRO786462 IBK786455:IBK786462 ILG786455:ILG786462 IVC786455:IVC786462 JEY786455:JEY786462 JOU786455:JOU786462 JYQ786455:JYQ786462 KIM786455:KIM786462 KSI786455:KSI786462 LCE786455:LCE786462 LMA786455:LMA786462 LVW786455:LVW786462 MFS786455:MFS786462 MPO786455:MPO786462 MZK786455:MZK786462 NJG786455:NJG786462 NTC786455:NTC786462 OCY786455:OCY786462 OMU786455:OMU786462 OWQ786455:OWQ786462 PGM786455:PGM786462 PQI786455:PQI786462 QAE786455:QAE786462 QKA786455:QKA786462 QTW786455:QTW786462 RDS786455:RDS786462 RNO786455:RNO786462 RXK786455:RXK786462 SHG786455:SHG786462 SRC786455:SRC786462 TAY786455:TAY786462 TKU786455:TKU786462 TUQ786455:TUQ786462 UEM786455:UEM786462 UOI786455:UOI786462 UYE786455:UYE786462 VIA786455:VIA786462 VRW786455:VRW786462 WBS786455:WBS786462 WLO786455:WLO786462 WVK786455:WVK786462 IY851991:IY851998 SU851991:SU851998 ACQ851991:ACQ851998 AMM851991:AMM851998 AWI851991:AWI851998 BGE851991:BGE851998 BQA851991:BQA851998 BZW851991:BZW851998 CJS851991:CJS851998 CTO851991:CTO851998 DDK851991:DDK851998 DNG851991:DNG851998 DXC851991:DXC851998 EGY851991:EGY851998 EQU851991:EQU851998 FAQ851991:FAQ851998 FKM851991:FKM851998 FUI851991:FUI851998 GEE851991:GEE851998 GOA851991:GOA851998 GXW851991:GXW851998 HHS851991:HHS851998 HRO851991:HRO851998 IBK851991:IBK851998 ILG851991:ILG851998 IVC851991:IVC851998 JEY851991:JEY851998 JOU851991:JOU851998 JYQ851991:JYQ851998 KIM851991:KIM851998 KSI851991:KSI851998 LCE851991:LCE851998 LMA851991:LMA851998 LVW851991:LVW851998 MFS851991:MFS851998 MPO851991:MPO851998 MZK851991:MZK851998 NJG851991:NJG851998 NTC851991:NTC851998 OCY851991:OCY851998 OMU851991:OMU851998 OWQ851991:OWQ851998 PGM851991:PGM851998 PQI851991:PQI851998 QAE851991:QAE851998 QKA851991:QKA851998 QTW851991:QTW851998 RDS851991:RDS851998 RNO851991:RNO851998 RXK851991:RXK851998 SHG851991:SHG851998 SRC851991:SRC851998 TAY851991:TAY851998 TKU851991:TKU851998 TUQ851991:TUQ851998 UEM851991:UEM851998 UOI851991:UOI851998 UYE851991:UYE851998 VIA851991:VIA851998 VRW851991:VRW851998 WBS851991:WBS851998 WLO851991:WLO851998 WVK851991:WVK851998 IY917527:IY917534 SU917527:SU917534 ACQ917527:ACQ917534 AMM917527:AMM917534 AWI917527:AWI917534 BGE917527:BGE917534 BQA917527:BQA917534 BZW917527:BZW917534 CJS917527:CJS917534 CTO917527:CTO917534 DDK917527:DDK917534 DNG917527:DNG917534 DXC917527:DXC917534 EGY917527:EGY917534 EQU917527:EQU917534 FAQ917527:FAQ917534 FKM917527:FKM917534 FUI917527:FUI917534 GEE917527:GEE917534 GOA917527:GOA917534 GXW917527:GXW917534 HHS917527:HHS917534 HRO917527:HRO917534 IBK917527:IBK917534 ILG917527:ILG917534 IVC917527:IVC917534 JEY917527:JEY917534 JOU917527:JOU917534 JYQ917527:JYQ917534 KIM917527:KIM917534 KSI917527:KSI917534 LCE917527:LCE917534 LMA917527:LMA917534 LVW917527:LVW917534 MFS917527:MFS917534 MPO917527:MPO917534 MZK917527:MZK917534 NJG917527:NJG917534 NTC917527:NTC917534 OCY917527:OCY917534 OMU917527:OMU917534 OWQ917527:OWQ917534 PGM917527:PGM917534 PQI917527:PQI917534 QAE917527:QAE917534 QKA917527:QKA917534 QTW917527:QTW917534 RDS917527:RDS917534 RNO917527:RNO917534 RXK917527:RXK917534 SHG917527:SHG917534 SRC917527:SRC917534 TAY917527:TAY917534 TKU917527:TKU917534 TUQ917527:TUQ917534 UEM917527:UEM917534 UOI917527:UOI917534 UYE917527:UYE917534 VIA917527:VIA917534 VRW917527:VRW917534 WBS917527:WBS917534 WLO917527:WLO917534 WVK917527:WVK917534 IY983063:IY983070 SU983063:SU983070 ACQ983063:ACQ983070 AMM983063:AMM983070 AWI983063:AWI983070 BGE983063:BGE983070 BQA983063:BQA983070 BZW983063:BZW983070 CJS983063:CJS983070 CTO983063:CTO983070 DDK983063:DDK983070 DNG983063:DNG983070 DXC983063:DXC983070 EGY983063:EGY983070 EQU983063:EQU983070 FAQ983063:FAQ983070 FKM983063:FKM983070 FUI983063:FUI983070 GEE983063:GEE983070 GOA983063:GOA983070 GXW983063:GXW983070 HHS983063:HHS983070 HRO983063:HRO983070 IBK983063:IBK983070 ILG983063:ILG983070 IVC983063:IVC983070 JEY983063:JEY983070 JOU983063:JOU983070 JYQ983063:JYQ983070 KIM983063:KIM983070 KSI983063:KSI983070 LCE983063:LCE983070 LMA983063:LMA983070 LVW983063:LVW983070 MFS983063:MFS983070 MPO983063:MPO983070 MZK983063:MZK983070 NJG983063:NJG983070 NTC983063:NTC983070 OCY983063:OCY983070 OMU983063:OMU983070 OWQ983063:OWQ983070 PGM983063:PGM983070 PQI983063:PQI983070 QAE983063:QAE983070 QKA983063:QKA983070 QTW983063:QTW983070 RDS983063:RDS983070 RNO983063:RNO983070 RXK983063:RXK983070 SHG983063:SHG983070 SRC983063:SRC983070 TAY983063:TAY983070 TKU983063:TKU983070 TUQ983063:TUQ983070 UEM983063:UEM983070 UOI983063:UOI983070 UYE983063:UYE983070 VIA983063:VIA983070 VRW983063:VRW983070 WBS983063:WBS983070 WLO983063:WLO983070 WVK983063:WVK983070 D34:D44 IX34:IY44 ST34:SU44 ACP34:ACQ44 AML34:AMM44 AWH34:AWI44 BGD34:BGE44 BPZ34:BQA44 BZV34:BZW44 CJR34:CJS44 CTN34:CTO44 DDJ34:DDK44 DNF34:DNG44 DXB34:DXC44 EGX34:EGY44 EQT34:EQU44 FAP34:FAQ44 FKL34:FKM44 FUH34:FUI44 GED34:GEE44 GNZ34:GOA44 GXV34:GXW44 HHR34:HHS44 HRN34:HRO44 IBJ34:IBK44 ILF34:ILG44 IVB34:IVC44 JEX34:JEY44 JOT34:JOU44 JYP34:JYQ44 KIL34:KIM44 KSH34:KSI44 LCD34:LCE44 LLZ34:LMA44 LVV34:LVW44 MFR34:MFS44 MPN34:MPO44 MZJ34:MZK44 NJF34:NJG44 NTB34:NTC44 OCX34:OCY44 OMT34:OMU44 OWP34:OWQ44 PGL34:PGM44 PQH34:PQI44 QAD34:QAE44 QJZ34:QKA44 QTV34:QTW44 RDR34:RDS44 RNN34:RNO44 RXJ34:RXK44 SHF34:SHG44 SRB34:SRC44 TAX34:TAY44 TKT34:TKU44 TUP34:TUQ44 UEL34:UEM44 UOH34:UOI44 UYD34:UYE44 VHZ34:VIA44 VRV34:VRW44 WBR34:WBS44 WLN34:WLO44 WVJ34:WVK44 D65570:D65580 IX65570:IY65580 ST65570:SU65580 ACP65570:ACQ65580 AML65570:AMM65580 AWH65570:AWI65580 BGD65570:BGE65580 BPZ65570:BQA65580 BZV65570:BZW65580 CJR65570:CJS65580 CTN65570:CTO65580 DDJ65570:DDK65580 DNF65570:DNG65580 DXB65570:DXC65580 EGX65570:EGY65580 EQT65570:EQU65580 FAP65570:FAQ65580 FKL65570:FKM65580 FUH65570:FUI65580 GED65570:GEE65580 GNZ65570:GOA65580 GXV65570:GXW65580 HHR65570:HHS65580 HRN65570:HRO65580 IBJ65570:IBK65580 ILF65570:ILG65580 IVB65570:IVC65580 JEX65570:JEY65580 JOT65570:JOU65580 JYP65570:JYQ65580 KIL65570:KIM65580 KSH65570:KSI65580 LCD65570:LCE65580 LLZ65570:LMA65580 LVV65570:LVW65580 MFR65570:MFS65580 MPN65570:MPO65580 MZJ65570:MZK65580 NJF65570:NJG65580 NTB65570:NTC65580 OCX65570:OCY65580 OMT65570:OMU65580 OWP65570:OWQ65580 PGL65570:PGM65580 PQH65570:PQI65580 QAD65570:QAE65580 QJZ65570:QKA65580 QTV65570:QTW65580 RDR65570:RDS65580 RNN65570:RNO65580 RXJ65570:RXK65580 SHF65570:SHG65580 SRB65570:SRC65580 TAX65570:TAY65580 TKT65570:TKU65580 TUP65570:TUQ65580 UEL65570:UEM65580 UOH65570:UOI65580 UYD65570:UYE65580 VHZ65570:VIA65580 VRV65570:VRW65580 WBR65570:WBS65580 WLN65570:WLO65580 WVJ65570:WVK65580 D131106:D131116 IX131106:IY131116 ST131106:SU131116 ACP131106:ACQ131116 AML131106:AMM131116 AWH131106:AWI131116 BGD131106:BGE131116 BPZ131106:BQA131116 BZV131106:BZW131116 CJR131106:CJS131116 CTN131106:CTO131116 DDJ131106:DDK131116 DNF131106:DNG131116 DXB131106:DXC131116 EGX131106:EGY131116 EQT131106:EQU131116 FAP131106:FAQ131116 FKL131106:FKM131116 FUH131106:FUI131116 GED131106:GEE131116 GNZ131106:GOA131116 GXV131106:GXW131116 HHR131106:HHS131116 HRN131106:HRO131116 IBJ131106:IBK131116 ILF131106:ILG131116 IVB131106:IVC131116 JEX131106:JEY131116 JOT131106:JOU131116 JYP131106:JYQ131116 KIL131106:KIM131116 KSH131106:KSI131116 LCD131106:LCE131116 LLZ131106:LMA131116 LVV131106:LVW131116 MFR131106:MFS131116 MPN131106:MPO131116 MZJ131106:MZK131116 NJF131106:NJG131116 NTB131106:NTC131116 OCX131106:OCY131116 OMT131106:OMU131116 OWP131106:OWQ131116 PGL131106:PGM131116 PQH131106:PQI131116 QAD131106:QAE131116 QJZ131106:QKA131116 QTV131106:QTW131116 RDR131106:RDS131116 RNN131106:RNO131116 RXJ131106:RXK131116 SHF131106:SHG131116 SRB131106:SRC131116 TAX131106:TAY131116 TKT131106:TKU131116 TUP131106:TUQ131116 UEL131106:UEM131116 UOH131106:UOI131116 UYD131106:UYE131116 VHZ131106:VIA131116 VRV131106:VRW131116 WBR131106:WBS131116 WLN131106:WLO131116 WVJ131106:WVK131116 D196642:D196652 IX196642:IY196652 ST196642:SU196652 ACP196642:ACQ196652 AML196642:AMM196652 AWH196642:AWI196652 BGD196642:BGE196652 BPZ196642:BQA196652 BZV196642:BZW196652 CJR196642:CJS196652 CTN196642:CTO196652 DDJ196642:DDK196652 DNF196642:DNG196652 DXB196642:DXC196652 EGX196642:EGY196652 EQT196642:EQU196652 FAP196642:FAQ196652 FKL196642:FKM196652 FUH196642:FUI196652 GED196642:GEE196652 GNZ196642:GOA196652 GXV196642:GXW196652 HHR196642:HHS196652 HRN196642:HRO196652 IBJ196642:IBK196652 ILF196642:ILG196652 IVB196642:IVC196652 JEX196642:JEY196652 JOT196642:JOU196652 JYP196642:JYQ196652 KIL196642:KIM196652 KSH196642:KSI196652 LCD196642:LCE196652 LLZ196642:LMA196652 LVV196642:LVW196652 MFR196642:MFS196652 MPN196642:MPO196652 MZJ196642:MZK196652 NJF196642:NJG196652 NTB196642:NTC196652 OCX196642:OCY196652 OMT196642:OMU196652 OWP196642:OWQ196652 PGL196642:PGM196652 PQH196642:PQI196652 QAD196642:QAE196652 QJZ196642:QKA196652 QTV196642:QTW196652 RDR196642:RDS196652 RNN196642:RNO196652 RXJ196642:RXK196652 SHF196642:SHG196652 SRB196642:SRC196652 TAX196642:TAY196652 TKT196642:TKU196652 TUP196642:TUQ196652 UEL196642:UEM196652 UOH196642:UOI196652 UYD196642:UYE196652 VHZ196642:VIA196652 VRV196642:VRW196652 WBR196642:WBS196652 WLN196642:WLO196652 WVJ196642:WVK196652 D262178:D262188 IX262178:IY262188 ST262178:SU262188 ACP262178:ACQ262188 AML262178:AMM262188 AWH262178:AWI262188 BGD262178:BGE262188 BPZ262178:BQA262188 BZV262178:BZW262188 CJR262178:CJS262188 CTN262178:CTO262188 DDJ262178:DDK262188 DNF262178:DNG262188 DXB262178:DXC262188 EGX262178:EGY262188 EQT262178:EQU262188 FAP262178:FAQ262188 FKL262178:FKM262188 FUH262178:FUI262188 GED262178:GEE262188 GNZ262178:GOA262188 GXV262178:GXW262188 HHR262178:HHS262188 HRN262178:HRO262188 IBJ262178:IBK262188 ILF262178:ILG262188 IVB262178:IVC262188 JEX262178:JEY262188 JOT262178:JOU262188 JYP262178:JYQ262188 KIL262178:KIM262188 KSH262178:KSI262188 LCD262178:LCE262188 LLZ262178:LMA262188 LVV262178:LVW262188 MFR262178:MFS262188 MPN262178:MPO262188 MZJ262178:MZK262188 NJF262178:NJG262188 NTB262178:NTC262188 OCX262178:OCY262188 OMT262178:OMU262188 OWP262178:OWQ262188 PGL262178:PGM262188 PQH262178:PQI262188 QAD262178:QAE262188 QJZ262178:QKA262188 QTV262178:QTW262188 RDR262178:RDS262188 RNN262178:RNO262188 RXJ262178:RXK262188 SHF262178:SHG262188 SRB262178:SRC262188 TAX262178:TAY262188 TKT262178:TKU262188 TUP262178:TUQ262188 UEL262178:UEM262188 UOH262178:UOI262188 UYD262178:UYE262188 VHZ262178:VIA262188 VRV262178:VRW262188 WBR262178:WBS262188 WLN262178:WLO262188 WVJ262178:WVK262188 D327714:D327724 IX327714:IY327724 ST327714:SU327724 ACP327714:ACQ327724 AML327714:AMM327724 AWH327714:AWI327724 BGD327714:BGE327724 BPZ327714:BQA327724 BZV327714:BZW327724 CJR327714:CJS327724 CTN327714:CTO327724 DDJ327714:DDK327724 DNF327714:DNG327724 DXB327714:DXC327724 EGX327714:EGY327724 EQT327714:EQU327724 FAP327714:FAQ327724 FKL327714:FKM327724 FUH327714:FUI327724 GED327714:GEE327724 GNZ327714:GOA327724 GXV327714:GXW327724 HHR327714:HHS327724 HRN327714:HRO327724 IBJ327714:IBK327724 ILF327714:ILG327724 IVB327714:IVC327724 JEX327714:JEY327724 JOT327714:JOU327724 JYP327714:JYQ327724 KIL327714:KIM327724 KSH327714:KSI327724 LCD327714:LCE327724 LLZ327714:LMA327724 LVV327714:LVW327724 MFR327714:MFS327724 MPN327714:MPO327724 MZJ327714:MZK327724 NJF327714:NJG327724 NTB327714:NTC327724 OCX327714:OCY327724 OMT327714:OMU327724 OWP327714:OWQ327724 PGL327714:PGM327724 PQH327714:PQI327724 QAD327714:QAE327724 QJZ327714:QKA327724 QTV327714:QTW327724 RDR327714:RDS327724 RNN327714:RNO327724 RXJ327714:RXK327724 SHF327714:SHG327724 SRB327714:SRC327724 TAX327714:TAY327724 TKT327714:TKU327724 TUP327714:TUQ327724 UEL327714:UEM327724 UOH327714:UOI327724 UYD327714:UYE327724 VHZ327714:VIA327724 VRV327714:VRW327724 WBR327714:WBS327724 WLN327714:WLO327724 WVJ327714:WVK327724 D393250:D393260 IX393250:IY393260 ST393250:SU393260 ACP393250:ACQ393260 AML393250:AMM393260 AWH393250:AWI393260 BGD393250:BGE393260 BPZ393250:BQA393260 BZV393250:BZW393260 CJR393250:CJS393260 CTN393250:CTO393260 DDJ393250:DDK393260 DNF393250:DNG393260 DXB393250:DXC393260 EGX393250:EGY393260 EQT393250:EQU393260 FAP393250:FAQ393260 FKL393250:FKM393260 FUH393250:FUI393260 GED393250:GEE393260 GNZ393250:GOA393260 GXV393250:GXW393260 HHR393250:HHS393260 HRN393250:HRO393260 IBJ393250:IBK393260 ILF393250:ILG393260 IVB393250:IVC393260 JEX393250:JEY393260 JOT393250:JOU393260 JYP393250:JYQ393260 KIL393250:KIM393260 KSH393250:KSI393260 LCD393250:LCE393260 LLZ393250:LMA393260 LVV393250:LVW393260 MFR393250:MFS393260 MPN393250:MPO393260 MZJ393250:MZK393260 NJF393250:NJG393260 NTB393250:NTC393260 OCX393250:OCY393260 OMT393250:OMU393260 OWP393250:OWQ393260 PGL393250:PGM393260 PQH393250:PQI393260 QAD393250:QAE393260 QJZ393250:QKA393260 QTV393250:QTW393260 RDR393250:RDS393260 RNN393250:RNO393260 RXJ393250:RXK393260 SHF393250:SHG393260 SRB393250:SRC393260 TAX393250:TAY393260 TKT393250:TKU393260 TUP393250:TUQ393260 UEL393250:UEM393260 UOH393250:UOI393260 UYD393250:UYE393260 VHZ393250:VIA393260 VRV393250:VRW393260 WBR393250:WBS393260 WLN393250:WLO393260 WVJ393250:WVK393260 D458786:D458796 IX458786:IY458796 ST458786:SU458796 ACP458786:ACQ458796 AML458786:AMM458796 AWH458786:AWI458796 BGD458786:BGE458796 BPZ458786:BQA458796 BZV458786:BZW458796 CJR458786:CJS458796 CTN458786:CTO458796 DDJ458786:DDK458796 DNF458786:DNG458796 DXB458786:DXC458796 EGX458786:EGY458796 EQT458786:EQU458796 FAP458786:FAQ458796 FKL458786:FKM458796 FUH458786:FUI458796 GED458786:GEE458796 GNZ458786:GOA458796 GXV458786:GXW458796 HHR458786:HHS458796 HRN458786:HRO458796 IBJ458786:IBK458796 ILF458786:ILG458796 IVB458786:IVC458796 JEX458786:JEY458796 JOT458786:JOU458796 JYP458786:JYQ458796 KIL458786:KIM458796 KSH458786:KSI458796 LCD458786:LCE458796 LLZ458786:LMA458796 LVV458786:LVW458796 MFR458786:MFS458796 MPN458786:MPO458796 MZJ458786:MZK458796 NJF458786:NJG458796 NTB458786:NTC458796 OCX458786:OCY458796 OMT458786:OMU458796 OWP458786:OWQ458796 PGL458786:PGM458796 PQH458786:PQI458796 QAD458786:QAE458796 QJZ458786:QKA458796 QTV458786:QTW458796 RDR458786:RDS458796 RNN458786:RNO458796 RXJ458786:RXK458796 SHF458786:SHG458796 SRB458786:SRC458796 TAX458786:TAY458796 TKT458786:TKU458796 TUP458786:TUQ458796 UEL458786:UEM458796 UOH458786:UOI458796 UYD458786:UYE458796 VHZ458786:VIA458796 VRV458786:VRW458796 WBR458786:WBS458796 WLN458786:WLO458796 WVJ458786:WVK458796 D524322:D524332 IX524322:IY524332 ST524322:SU524332 ACP524322:ACQ524332 AML524322:AMM524332 AWH524322:AWI524332 BGD524322:BGE524332 BPZ524322:BQA524332 BZV524322:BZW524332 CJR524322:CJS524332 CTN524322:CTO524332 DDJ524322:DDK524332 DNF524322:DNG524332 DXB524322:DXC524332 EGX524322:EGY524332 EQT524322:EQU524332 FAP524322:FAQ524332 FKL524322:FKM524332 FUH524322:FUI524332 GED524322:GEE524332 GNZ524322:GOA524332 GXV524322:GXW524332 HHR524322:HHS524332 HRN524322:HRO524332 IBJ524322:IBK524332 ILF524322:ILG524332 IVB524322:IVC524332 JEX524322:JEY524332 JOT524322:JOU524332 JYP524322:JYQ524332 KIL524322:KIM524332 KSH524322:KSI524332 LCD524322:LCE524332 LLZ524322:LMA524332 LVV524322:LVW524332 MFR524322:MFS524332 MPN524322:MPO524332 MZJ524322:MZK524332 NJF524322:NJG524332 NTB524322:NTC524332 OCX524322:OCY524332 OMT524322:OMU524332 OWP524322:OWQ524332 PGL524322:PGM524332 PQH524322:PQI524332 QAD524322:QAE524332 QJZ524322:QKA524332 QTV524322:QTW524332 RDR524322:RDS524332 RNN524322:RNO524332 RXJ524322:RXK524332 SHF524322:SHG524332 SRB524322:SRC524332 TAX524322:TAY524332 TKT524322:TKU524332 TUP524322:TUQ524332 UEL524322:UEM524332 UOH524322:UOI524332 UYD524322:UYE524332 VHZ524322:VIA524332 VRV524322:VRW524332 WBR524322:WBS524332 WLN524322:WLO524332 WVJ524322:WVK524332 D589858:D589868 IX589858:IY589868 ST589858:SU589868 ACP589858:ACQ589868 AML589858:AMM589868 AWH589858:AWI589868 BGD589858:BGE589868 BPZ589858:BQA589868 BZV589858:BZW589868 CJR589858:CJS589868 CTN589858:CTO589868 DDJ589858:DDK589868 DNF589858:DNG589868 DXB589858:DXC589868 EGX589858:EGY589868 EQT589858:EQU589868 FAP589858:FAQ589868 FKL589858:FKM589868 FUH589858:FUI589868 GED589858:GEE589868 GNZ589858:GOA589868 GXV589858:GXW589868 HHR589858:HHS589868 HRN589858:HRO589868 IBJ589858:IBK589868 ILF589858:ILG589868 IVB589858:IVC589868 JEX589858:JEY589868 JOT589858:JOU589868 JYP589858:JYQ589868 KIL589858:KIM589868 KSH589858:KSI589868 LCD589858:LCE589868 LLZ589858:LMA589868 LVV589858:LVW589868 MFR589858:MFS589868 MPN589858:MPO589868 MZJ589858:MZK589868 NJF589858:NJG589868 NTB589858:NTC589868 OCX589858:OCY589868 OMT589858:OMU589868 OWP589858:OWQ589868 PGL589858:PGM589868 PQH589858:PQI589868 QAD589858:QAE589868 QJZ589858:QKA589868 QTV589858:QTW589868 RDR589858:RDS589868 RNN589858:RNO589868 RXJ589858:RXK589868 SHF589858:SHG589868 SRB589858:SRC589868 TAX589858:TAY589868 TKT589858:TKU589868 TUP589858:TUQ589868 UEL589858:UEM589868 UOH589858:UOI589868 UYD589858:UYE589868 VHZ589858:VIA589868 VRV589858:VRW589868 WBR589858:WBS589868 WLN589858:WLO589868 WVJ589858:WVK589868 D655394:D655404 IX655394:IY655404 ST655394:SU655404 ACP655394:ACQ655404 AML655394:AMM655404 AWH655394:AWI655404 BGD655394:BGE655404 BPZ655394:BQA655404 BZV655394:BZW655404 CJR655394:CJS655404 CTN655394:CTO655404 DDJ655394:DDK655404 DNF655394:DNG655404 DXB655394:DXC655404 EGX655394:EGY655404 EQT655394:EQU655404 FAP655394:FAQ655404 FKL655394:FKM655404 FUH655394:FUI655404 GED655394:GEE655404 GNZ655394:GOA655404 GXV655394:GXW655404 HHR655394:HHS655404 HRN655394:HRO655404 IBJ655394:IBK655404 ILF655394:ILG655404 IVB655394:IVC655404 JEX655394:JEY655404 JOT655394:JOU655404 JYP655394:JYQ655404 KIL655394:KIM655404 KSH655394:KSI655404 LCD655394:LCE655404 LLZ655394:LMA655404 LVV655394:LVW655404 MFR655394:MFS655404 MPN655394:MPO655404 MZJ655394:MZK655404 NJF655394:NJG655404 NTB655394:NTC655404 OCX655394:OCY655404 OMT655394:OMU655404 OWP655394:OWQ655404 PGL655394:PGM655404 PQH655394:PQI655404 QAD655394:QAE655404 QJZ655394:QKA655404 QTV655394:QTW655404 RDR655394:RDS655404 RNN655394:RNO655404 RXJ655394:RXK655404 SHF655394:SHG655404 SRB655394:SRC655404 TAX655394:TAY655404 TKT655394:TKU655404 TUP655394:TUQ655404 UEL655394:UEM655404 UOH655394:UOI655404 UYD655394:UYE655404 VHZ655394:VIA655404 VRV655394:VRW655404 WBR655394:WBS655404 WLN655394:WLO655404 WVJ655394:WVK655404 D720930:D720940 IX720930:IY720940 ST720930:SU720940 ACP720930:ACQ720940 AML720930:AMM720940 AWH720930:AWI720940 BGD720930:BGE720940 BPZ720930:BQA720940 BZV720930:BZW720940 CJR720930:CJS720940 CTN720930:CTO720940 DDJ720930:DDK720940 DNF720930:DNG720940 DXB720930:DXC720940 EGX720930:EGY720940 EQT720930:EQU720940 FAP720930:FAQ720940 FKL720930:FKM720940 FUH720930:FUI720940 GED720930:GEE720940 GNZ720930:GOA720940 GXV720930:GXW720940 HHR720930:HHS720940 HRN720930:HRO720940 IBJ720930:IBK720940 ILF720930:ILG720940 IVB720930:IVC720940 JEX720930:JEY720940 JOT720930:JOU720940 JYP720930:JYQ720940 KIL720930:KIM720940 KSH720930:KSI720940 LCD720930:LCE720940 LLZ720930:LMA720940 LVV720930:LVW720940 MFR720930:MFS720940 MPN720930:MPO720940 MZJ720930:MZK720940 NJF720930:NJG720940 NTB720930:NTC720940 OCX720930:OCY720940 OMT720930:OMU720940 OWP720930:OWQ720940 PGL720930:PGM720940 PQH720930:PQI720940 QAD720930:QAE720940 QJZ720930:QKA720940 QTV720930:QTW720940 RDR720930:RDS720940 RNN720930:RNO720940 RXJ720930:RXK720940 SHF720930:SHG720940 SRB720930:SRC720940 TAX720930:TAY720940 TKT720930:TKU720940 TUP720930:TUQ720940 UEL720930:UEM720940 UOH720930:UOI720940 UYD720930:UYE720940 VHZ720930:VIA720940 VRV720930:VRW720940 WBR720930:WBS720940 WLN720930:WLO720940 WVJ720930:WVK720940 D786466:D786476 IX786466:IY786476 ST786466:SU786476 ACP786466:ACQ786476 AML786466:AMM786476 AWH786466:AWI786476 BGD786466:BGE786476 BPZ786466:BQA786476 BZV786466:BZW786476 CJR786466:CJS786476 CTN786466:CTO786476 DDJ786466:DDK786476 DNF786466:DNG786476 DXB786466:DXC786476 EGX786466:EGY786476 EQT786466:EQU786476 FAP786466:FAQ786476 FKL786466:FKM786476 FUH786466:FUI786476 GED786466:GEE786476 GNZ786466:GOA786476 GXV786466:GXW786476 HHR786466:HHS786476 HRN786466:HRO786476 IBJ786466:IBK786476 ILF786466:ILG786476 IVB786466:IVC786476 JEX786466:JEY786476 JOT786466:JOU786476 JYP786466:JYQ786476 KIL786466:KIM786476 KSH786466:KSI786476 LCD786466:LCE786476 LLZ786466:LMA786476 LVV786466:LVW786476 MFR786466:MFS786476 MPN786466:MPO786476 MZJ786466:MZK786476 NJF786466:NJG786476 NTB786466:NTC786476 OCX786466:OCY786476 OMT786466:OMU786476 OWP786466:OWQ786476 PGL786466:PGM786476 PQH786466:PQI786476 QAD786466:QAE786476 QJZ786466:QKA786476 QTV786466:QTW786476 RDR786466:RDS786476 RNN786466:RNO786476 RXJ786466:RXK786476 SHF786466:SHG786476 SRB786466:SRC786476 TAX786466:TAY786476 TKT786466:TKU786476 TUP786466:TUQ786476 UEL786466:UEM786476 UOH786466:UOI786476 UYD786466:UYE786476 VHZ786466:VIA786476 VRV786466:VRW786476 WBR786466:WBS786476 WLN786466:WLO786476 WVJ786466:WVK786476 D852002:D852012 IX852002:IY852012 ST852002:SU852012 ACP852002:ACQ852012 AML852002:AMM852012 AWH852002:AWI852012 BGD852002:BGE852012 BPZ852002:BQA852012 BZV852002:BZW852012 CJR852002:CJS852012 CTN852002:CTO852012 DDJ852002:DDK852012 DNF852002:DNG852012 DXB852002:DXC852012 EGX852002:EGY852012 EQT852002:EQU852012 FAP852002:FAQ852012 FKL852002:FKM852012 FUH852002:FUI852012 GED852002:GEE852012 GNZ852002:GOA852012 GXV852002:GXW852012 HHR852002:HHS852012 HRN852002:HRO852012 IBJ852002:IBK852012 ILF852002:ILG852012 IVB852002:IVC852012 JEX852002:JEY852012 JOT852002:JOU852012 JYP852002:JYQ852012 KIL852002:KIM852012 KSH852002:KSI852012 LCD852002:LCE852012 LLZ852002:LMA852012 LVV852002:LVW852012 MFR852002:MFS852012 MPN852002:MPO852012 MZJ852002:MZK852012 NJF852002:NJG852012 NTB852002:NTC852012 OCX852002:OCY852012 OMT852002:OMU852012 OWP852002:OWQ852012 PGL852002:PGM852012 PQH852002:PQI852012 QAD852002:QAE852012 QJZ852002:QKA852012 QTV852002:QTW852012 RDR852002:RDS852012 RNN852002:RNO852012 RXJ852002:RXK852012 SHF852002:SHG852012 SRB852002:SRC852012 TAX852002:TAY852012 TKT852002:TKU852012 TUP852002:TUQ852012 UEL852002:UEM852012 UOH852002:UOI852012 UYD852002:UYE852012 VHZ852002:VIA852012 VRV852002:VRW852012 WBR852002:WBS852012 WLN852002:WLO852012 WVJ852002:WVK852012 D917538:D917548 IX917538:IY917548 ST917538:SU917548 ACP917538:ACQ917548 AML917538:AMM917548 AWH917538:AWI917548 BGD917538:BGE917548 BPZ917538:BQA917548 BZV917538:BZW917548 CJR917538:CJS917548 CTN917538:CTO917548 DDJ917538:DDK917548 DNF917538:DNG917548 DXB917538:DXC917548 EGX917538:EGY917548 EQT917538:EQU917548 FAP917538:FAQ917548 FKL917538:FKM917548 FUH917538:FUI917548 GED917538:GEE917548 GNZ917538:GOA917548 GXV917538:GXW917548 HHR917538:HHS917548 HRN917538:HRO917548 IBJ917538:IBK917548 ILF917538:ILG917548 IVB917538:IVC917548 JEX917538:JEY917548 JOT917538:JOU917548 JYP917538:JYQ917548 KIL917538:KIM917548 KSH917538:KSI917548 LCD917538:LCE917548 LLZ917538:LMA917548 LVV917538:LVW917548 MFR917538:MFS917548 MPN917538:MPO917548 MZJ917538:MZK917548 NJF917538:NJG917548 NTB917538:NTC917548 OCX917538:OCY917548 OMT917538:OMU917548 OWP917538:OWQ917548 PGL917538:PGM917548 PQH917538:PQI917548 QAD917538:QAE917548 QJZ917538:QKA917548 QTV917538:QTW917548 RDR917538:RDS917548 RNN917538:RNO917548 RXJ917538:RXK917548 SHF917538:SHG917548 SRB917538:SRC917548 TAX917538:TAY917548 TKT917538:TKU917548 TUP917538:TUQ917548 UEL917538:UEM917548 UOH917538:UOI917548 UYD917538:UYE917548 VHZ917538:VIA917548 VRV917538:VRW917548 WBR917538:WBS917548 WLN917538:WLO917548 WVJ917538:WVK917548 D983074:D983084 IX983074:IY983084 ST983074:SU983084 ACP983074:ACQ983084 AML983074:AMM983084 AWH983074:AWI983084 BGD983074:BGE983084 BPZ983074:BQA983084 BZV983074:BZW983084 CJR983074:CJS983084 CTN983074:CTO983084 DDJ983074:DDK983084 DNF983074:DNG983084 DXB983074:DXC983084 EGX983074:EGY983084 EQT983074:EQU983084 FAP983074:FAQ983084 FKL983074:FKM983084 FUH983074:FUI983084 GED983074:GEE983084 GNZ983074:GOA983084 GXV983074:GXW983084 HHR983074:HHS983084 HRN983074:HRO983084 IBJ983074:IBK983084 ILF983074:ILG983084 IVB983074:IVC983084 JEX983074:JEY983084 JOT983074:JOU983084 JYP983074:JYQ983084 KIL983074:KIM983084 KSH983074:KSI983084 LCD983074:LCE983084 LLZ983074:LMA983084 LVV983074:LVW983084 MFR983074:MFS983084 MPN983074:MPO983084 MZJ983074:MZK983084 NJF983074:NJG983084 NTB983074:NTC983084 OCX983074:OCY983084 OMT983074:OMU983084 OWP983074:OWQ983084 PGL983074:PGM983084 PQH983074:PQI983084 QAD983074:QAE983084 QJZ983074:QKA983084 QTV983074:QTW983084 RDR983074:RDS983084 RNN983074:RNO983084 RXJ983074:RXK983084 SHF983074:SHG983084 SRB983074:SRC983084 TAX983074:TAY983084 TKT983074:TKU983084 TUP983074:TUQ983084 UEL983074:UEM983084 UOH983074:UOI983084 UYD983074:UYE983084 VHZ983074:VIA983084 VRV983074:VRW983084 WBR983074:WBS983084 WLN983074:WLO983084 WVJ983074:WVK983084 IY45:IY50 SU45:SU50 ACQ45:ACQ50 AMM45:AMM50 AWI45:AWI50 BGE45:BGE50 BQA45:BQA50 BZW45:BZW50 CJS45:CJS50 CTO45:CTO50 DDK45:DDK50 DNG45:DNG50 DXC45:DXC50 EGY45:EGY50 EQU45:EQU50 FAQ45:FAQ50 FKM45:FKM50 FUI45:FUI50 GEE45:GEE50 GOA45:GOA50 GXW45:GXW50 HHS45:HHS50 HRO45:HRO50 IBK45:IBK50 ILG45:ILG50 IVC45:IVC50 JEY45:JEY50 JOU45:JOU50 JYQ45:JYQ50 KIM45:KIM50 KSI45:KSI50 LCE45:LCE50 LMA45:LMA50 LVW45:LVW50 MFS45:MFS50 MPO45:MPO50 MZK45:MZK50 NJG45:NJG50 NTC45:NTC50 OCY45:OCY50 OMU45:OMU50 OWQ45:OWQ50 PGM45:PGM50 PQI45:PQI50 QAE45:QAE50 QKA45:QKA50 QTW45:QTW50 RDS45:RDS50 RNO45:RNO50 RXK45:RXK50 SHG45:SHG50 SRC45:SRC50 TAY45:TAY50 TKU45:TKU50 TUQ45:TUQ50 UEM45:UEM50 UOI45:UOI50 UYE45:UYE50 VIA45:VIA50 VRW45:VRW50 WBS45:WBS50 WLO45:WLO50 WVK45:WVK50 IY65581:IY65586 SU65581:SU65586 ACQ65581:ACQ65586 AMM65581:AMM65586 AWI65581:AWI65586 BGE65581:BGE65586 BQA65581:BQA65586 BZW65581:BZW65586 CJS65581:CJS65586 CTO65581:CTO65586 DDK65581:DDK65586 DNG65581:DNG65586 DXC65581:DXC65586 EGY65581:EGY65586 EQU65581:EQU65586 FAQ65581:FAQ65586 FKM65581:FKM65586 FUI65581:FUI65586 GEE65581:GEE65586 GOA65581:GOA65586 GXW65581:GXW65586 HHS65581:HHS65586 HRO65581:HRO65586 IBK65581:IBK65586 ILG65581:ILG65586 IVC65581:IVC65586 JEY65581:JEY65586 JOU65581:JOU65586 JYQ65581:JYQ65586 KIM65581:KIM65586 KSI65581:KSI65586 LCE65581:LCE65586 LMA65581:LMA65586 LVW65581:LVW65586 MFS65581:MFS65586 MPO65581:MPO65586 MZK65581:MZK65586 NJG65581:NJG65586 NTC65581:NTC65586 OCY65581:OCY65586 OMU65581:OMU65586 OWQ65581:OWQ65586 PGM65581:PGM65586 PQI65581:PQI65586 QAE65581:QAE65586 QKA65581:QKA65586 QTW65581:QTW65586 RDS65581:RDS65586 RNO65581:RNO65586 RXK65581:RXK65586 SHG65581:SHG65586 SRC65581:SRC65586 TAY65581:TAY65586 TKU65581:TKU65586 TUQ65581:TUQ65586 UEM65581:UEM65586 UOI65581:UOI65586 UYE65581:UYE65586 VIA65581:VIA65586 VRW65581:VRW65586 WBS65581:WBS65586 WLO65581:WLO65586 WVK65581:WVK65586 IY131117:IY131122 SU131117:SU131122 ACQ131117:ACQ131122 AMM131117:AMM131122 AWI131117:AWI131122 BGE131117:BGE131122 BQA131117:BQA131122 BZW131117:BZW131122 CJS131117:CJS131122 CTO131117:CTO131122 DDK131117:DDK131122 DNG131117:DNG131122 DXC131117:DXC131122 EGY131117:EGY131122 EQU131117:EQU131122 FAQ131117:FAQ131122 FKM131117:FKM131122 FUI131117:FUI131122 GEE131117:GEE131122 GOA131117:GOA131122 GXW131117:GXW131122 HHS131117:HHS131122 HRO131117:HRO131122 IBK131117:IBK131122 ILG131117:ILG131122 IVC131117:IVC131122 JEY131117:JEY131122 JOU131117:JOU131122 JYQ131117:JYQ131122 KIM131117:KIM131122 KSI131117:KSI131122 LCE131117:LCE131122 LMA131117:LMA131122 LVW131117:LVW131122 MFS131117:MFS131122 MPO131117:MPO131122 MZK131117:MZK131122 NJG131117:NJG131122 NTC131117:NTC131122 OCY131117:OCY131122 OMU131117:OMU131122 OWQ131117:OWQ131122 PGM131117:PGM131122 PQI131117:PQI131122 QAE131117:QAE131122 QKA131117:QKA131122 QTW131117:QTW131122 RDS131117:RDS131122 RNO131117:RNO131122 RXK131117:RXK131122 SHG131117:SHG131122 SRC131117:SRC131122 TAY131117:TAY131122 TKU131117:TKU131122 TUQ131117:TUQ131122 UEM131117:UEM131122 UOI131117:UOI131122 UYE131117:UYE131122 VIA131117:VIA131122 VRW131117:VRW131122 WBS131117:WBS131122 WLO131117:WLO131122 WVK131117:WVK131122 IY196653:IY196658 SU196653:SU196658 ACQ196653:ACQ196658 AMM196653:AMM196658 AWI196653:AWI196658 BGE196653:BGE196658 BQA196653:BQA196658 BZW196653:BZW196658 CJS196653:CJS196658 CTO196653:CTO196658 DDK196653:DDK196658 DNG196653:DNG196658 DXC196653:DXC196658 EGY196653:EGY196658 EQU196653:EQU196658 FAQ196653:FAQ196658 FKM196653:FKM196658 FUI196653:FUI196658 GEE196653:GEE196658 GOA196653:GOA196658 GXW196653:GXW196658 HHS196653:HHS196658 HRO196653:HRO196658 IBK196653:IBK196658 ILG196653:ILG196658 IVC196653:IVC196658 JEY196653:JEY196658 JOU196653:JOU196658 JYQ196653:JYQ196658 KIM196653:KIM196658 KSI196653:KSI196658 LCE196653:LCE196658 LMA196653:LMA196658 LVW196653:LVW196658 MFS196653:MFS196658 MPO196653:MPO196658 MZK196653:MZK196658 NJG196653:NJG196658 NTC196653:NTC196658 OCY196653:OCY196658 OMU196653:OMU196658 OWQ196653:OWQ196658 PGM196653:PGM196658 PQI196653:PQI196658 QAE196653:QAE196658 QKA196653:QKA196658 QTW196653:QTW196658 RDS196653:RDS196658 RNO196653:RNO196658 RXK196653:RXK196658 SHG196653:SHG196658 SRC196653:SRC196658 TAY196653:TAY196658 TKU196653:TKU196658 TUQ196653:TUQ196658 UEM196653:UEM196658 UOI196653:UOI196658 UYE196653:UYE196658 VIA196653:VIA196658 VRW196653:VRW196658 WBS196653:WBS196658 WLO196653:WLO196658 WVK196653:WVK196658 IY262189:IY262194 SU262189:SU262194 ACQ262189:ACQ262194 AMM262189:AMM262194 AWI262189:AWI262194 BGE262189:BGE262194 BQA262189:BQA262194 BZW262189:BZW262194 CJS262189:CJS262194 CTO262189:CTO262194 DDK262189:DDK262194 DNG262189:DNG262194 DXC262189:DXC262194 EGY262189:EGY262194 EQU262189:EQU262194 FAQ262189:FAQ262194 FKM262189:FKM262194 FUI262189:FUI262194 GEE262189:GEE262194 GOA262189:GOA262194 GXW262189:GXW262194 HHS262189:HHS262194 HRO262189:HRO262194 IBK262189:IBK262194 ILG262189:ILG262194 IVC262189:IVC262194 JEY262189:JEY262194 JOU262189:JOU262194 JYQ262189:JYQ262194 KIM262189:KIM262194 KSI262189:KSI262194 LCE262189:LCE262194 LMA262189:LMA262194 LVW262189:LVW262194 MFS262189:MFS262194 MPO262189:MPO262194 MZK262189:MZK262194 NJG262189:NJG262194 NTC262189:NTC262194 OCY262189:OCY262194 OMU262189:OMU262194 OWQ262189:OWQ262194 PGM262189:PGM262194 PQI262189:PQI262194 QAE262189:QAE262194 QKA262189:QKA262194 QTW262189:QTW262194 RDS262189:RDS262194 RNO262189:RNO262194 RXK262189:RXK262194 SHG262189:SHG262194 SRC262189:SRC262194 TAY262189:TAY262194 TKU262189:TKU262194 TUQ262189:TUQ262194 UEM262189:UEM262194 UOI262189:UOI262194 UYE262189:UYE262194 VIA262189:VIA262194 VRW262189:VRW262194 WBS262189:WBS262194 WLO262189:WLO262194 WVK262189:WVK262194 IY327725:IY327730 SU327725:SU327730 ACQ327725:ACQ327730 AMM327725:AMM327730 AWI327725:AWI327730 BGE327725:BGE327730 BQA327725:BQA327730 BZW327725:BZW327730 CJS327725:CJS327730 CTO327725:CTO327730 DDK327725:DDK327730 DNG327725:DNG327730 DXC327725:DXC327730 EGY327725:EGY327730 EQU327725:EQU327730 FAQ327725:FAQ327730 FKM327725:FKM327730 FUI327725:FUI327730 GEE327725:GEE327730 GOA327725:GOA327730 GXW327725:GXW327730 HHS327725:HHS327730 HRO327725:HRO327730 IBK327725:IBK327730 ILG327725:ILG327730 IVC327725:IVC327730 JEY327725:JEY327730 JOU327725:JOU327730 JYQ327725:JYQ327730 KIM327725:KIM327730 KSI327725:KSI327730 LCE327725:LCE327730 LMA327725:LMA327730 LVW327725:LVW327730 MFS327725:MFS327730 MPO327725:MPO327730 MZK327725:MZK327730 NJG327725:NJG327730 NTC327725:NTC327730 OCY327725:OCY327730 OMU327725:OMU327730 OWQ327725:OWQ327730 PGM327725:PGM327730 PQI327725:PQI327730 QAE327725:QAE327730 QKA327725:QKA327730 QTW327725:QTW327730 RDS327725:RDS327730 RNO327725:RNO327730 RXK327725:RXK327730 SHG327725:SHG327730 SRC327725:SRC327730 TAY327725:TAY327730 TKU327725:TKU327730 TUQ327725:TUQ327730 UEM327725:UEM327730 UOI327725:UOI327730 UYE327725:UYE327730 VIA327725:VIA327730 VRW327725:VRW327730 WBS327725:WBS327730 WLO327725:WLO327730 WVK327725:WVK327730 IY393261:IY393266 SU393261:SU393266 ACQ393261:ACQ393266 AMM393261:AMM393266 AWI393261:AWI393266 BGE393261:BGE393266 BQA393261:BQA393266 BZW393261:BZW393266 CJS393261:CJS393266 CTO393261:CTO393266 DDK393261:DDK393266 DNG393261:DNG393266 DXC393261:DXC393266 EGY393261:EGY393266 EQU393261:EQU393266 FAQ393261:FAQ393266 FKM393261:FKM393266 FUI393261:FUI393266 GEE393261:GEE393266 GOA393261:GOA393266 GXW393261:GXW393266 HHS393261:HHS393266 HRO393261:HRO393266 IBK393261:IBK393266 ILG393261:ILG393266 IVC393261:IVC393266 JEY393261:JEY393266 JOU393261:JOU393266 JYQ393261:JYQ393266 KIM393261:KIM393266 KSI393261:KSI393266 LCE393261:LCE393266 LMA393261:LMA393266 LVW393261:LVW393266 MFS393261:MFS393266 MPO393261:MPO393266 MZK393261:MZK393266 NJG393261:NJG393266 NTC393261:NTC393266 OCY393261:OCY393266 OMU393261:OMU393266 OWQ393261:OWQ393266 PGM393261:PGM393266 PQI393261:PQI393266 QAE393261:QAE393266 QKA393261:QKA393266 QTW393261:QTW393266 RDS393261:RDS393266 RNO393261:RNO393266 RXK393261:RXK393266 SHG393261:SHG393266 SRC393261:SRC393266 TAY393261:TAY393266 TKU393261:TKU393266 TUQ393261:TUQ393266 UEM393261:UEM393266 UOI393261:UOI393266 UYE393261:UYE393266 VIA393261:VIA393266 VRW393261:VRW393266 WBS393261:WBS393266 WLO393261:WLO393266 WVK393261:WVK393266 IY458797:IY458802 SU458797:SU458802 ACQ458797:ACQ458802 AMM458797:AMM458802 AWI458797:AWI458802 BGE458797:BGE458802 BQA458797:BQA458802 BZW458797:BZW458802 CJS458797:CJS458802 CTO458797:CTO458802 DDK458797:DDK458802 DNG458797:DNG458802 DXC458797:DXC458802 EGY458797:EGY458802 EQU458797:EQU458802 FAQ458797:FAQ458802 FKM458797:FKM458802 FUI458797:FUI458802 GEE458797:GEE458802 GOA458797:GOA458802 GXW458797:GXW458802 HHS458797:HHS458802 HRO458797:HRO458802 IBK458797:IBK458802 ILG458797:ILG458802 IVC458797:IVC458802 JEY458797:JEY458802 JOU458797:JOU458802 JYQ458797:JYQ458802 KIM458797:KIM458802 KSI458797:KSI458802 LCE458797:LCE458802 LMA458797:LMA458802 LVW458797:LVW458802 MFS458797:MFS458802 MPO458797:MPO458802 MZK458797:MZK458802 NJG458797:NJG458802 NTC458797:NTC458802 OCY458797:OCY458802 OMU458797:OMU458802 OWQ458797:OWQ458802 PGM458797:PGM458802 PQI458797:PQI458802 QAE458797:QAE458802 QKA458797:QKA458802 QTW458797:QTW458802 RDS458797:RDS458802 RNO458797:RNO458802 RXK458797:RXK458802 SHG458797:SHG458802 SRC458797:SRC458802 TAY458797:TAY458802 TKU458797:TKU458802 TUQ458797:TUQ458802 UEM458797:UEM458802 UOI458797:UOI458802 UYE458797:UYE458802 VIA458797:VIA458802 VRW458797:VRW458802 WBS458797:WBS458802 WLO458797:WLO458802 WVK458797:WVK458802 IY524333:IY524338 SU524333:SU524338 ACQ524333:ACQ524338 AMM524333:AMM524338 AWI524333:AWI524338 BGE524333:BGE524338 BQA524333:BQA524338 BZW524333:BZW524338 CJS524333:CJS524338 CTO524333:CTO524338 DDK524333:DDK524338 DNG524333:DNG524338 DXC524333:DXC524338 EGY524333:EGY524338 EQU524333:EQU524338 FAQ524333:FAQ524338 FKM524333:FKM524338 FUI524333:FUI524338 GEE524333:GEE524338 GOA524333:GOA524338 GXW524333:GXW524338 HHS524333:HHS524338 HRO524333:HRO524338 IBK524333:IBK524338 ILG524333:ILG524338 IVC524333:IVC524338 JEY524333:JEY524338 JOU524333:JOU524338 JYQ524333:JYQ524338 KIM524333:KIM524338 KSI524333:KSI524338 LCE524333:LCE524338 LMA524333:LMA524338 LVW524333:LVW524338 MFS524333:MFS524338 MPO524333:MPO524338 MZK524333:MZK524338 NJG524333:NJG524338 NTC524333:NTC524338 OCY524333:OCY524338 OMU524333:OMU524338 OWQ524333:OWQ524338 PGM524333:PGM524338 PQI524333:PQI524338 QAE524333:QAE524338 QKA524333:QKA524338 QTW524333:QTW524338 RDS524333:RDS524338 RNO524333:RNO524338 RXK524333:RXK524338 SHG524333:SHG524338 SRC524333:SRC524338 TAY524333:TAY524338 TKU524333:TKU524338 TUQ524333:TUQ524338 UEM524333:UEM524338 UOI524333:UOI524338 UYE524333:UYE524338 VIA524333:VIA524338 VRW524333:VRW524338 WBS524333:WBS524338 WLO524333:WLO524338 WVK524333:WVK524338 IY589869:IY589874 SU589869:SU589874 ACQ589869:ACQ589874 AMM589869:AMM589874 AWI589869:AWI589874 BGE589869:BGE589874 BQA589869:BQA589874 BZW589869:BZW589874 CJS589869:CJS589874 CTO589869:CTO589874 DDK589869:DDK589874 DNG589869:DNG589874 DXC589869:DXC589874 EGY589869:EGY589874 EQU589869:EQU589874 FAQ589869:FAQ589874 FKM589869:FKM589874 FUI589869:FUI589874 GEE589869:GEE589874 GOA589869:GOA589874 GXW589869:GXW589874 HHS589869:HHS589874 HRO589869:HRO589874 IBK589869:IBK589874 ILG589869:ILG589874 IVC589869:IVC589874 JEY589869:JEY589874 JOU589869:JOU589874 JYQ589869:JYQ589874 KIM589869:KIM589874 KSI589869:KSI589874 LCE589869:LCE589874 LMA589869:LMA589874 LVW589869:LVW589874 MFS589869:MFS589874 MPO589869:MPO589874 MZK589869:MZK589874 NJG589869:NJG589874 NTC589869:NTC589874 OCY589869:OCY589874 OMU589869:OMU589874 OWQ589869:OWQ589874 PGM589869:PGM589874 PQI589869:PQI589874 QAE589869:QAE589874 QKA589869:QKA589874 QTW589869:QTW589874 RDS589869:RDS589874 RNO589869:RNO589874 RXK589869:RXK589874 SHG589869:SHG589874 SRC589869:SRC589874 TAY589869:TAY589874 TKU589869:TKU589874 TUQ589869:TUQ589874 UEM589869:UEM589874 UOI589869:UOI589874 UYE589869:UYE589874 VIA589869:VIA589874 VRW589869:VRW589874 WBS589869:WBS589874 WLO589869:WLO589874 WVK589869:WVK589874 IY655405:IY655410 SU655405:SU655410 ACQ655405:ACQ655410 AMM655405:AMM655410 AWI655405:AWI655410 BGE655405:BGE655410 BQA655405:BQA655410 BZW655405:BZW655410 CJS655405:CJS655410 CTO655405:CTO655410 DDK655405:DDK655410 DNG655405:DNG655410 DXC655405:DXC655410 EGY655405:EGY655410 EQU655405:EQU655410 FAQ655405:FAQ655410 FKM655405:FKM655410 FUI655405:FUI655410 GEE655405:GEE655410 GOA655405:GOA655410 GXW655405:GXW655410 HHS655405:HHS655410 HRO655405:HRO655410 IBK655405:IBK655410 ILG655405:ILG655410 IVC655405:IVC655410 JEY655405:JEY655410 JOU655405:JOU655410 JYQ655405:JYQ655410 KIM655405:KIM655410 KSI655405:KSI655410 LCE655405:LCE655410 LMA655405:LMA655410 LVW655405:LVW655410 MFS655405:MFS655410 MPO655405:MPO655410 MZK655405:MZK655410 NJG655405:NJG655410 NTC655405:NTC655410 OCY655405:OCY655410 OMU655405:OMU655410 OWQ655405:OWQ655410 PGM655405:PGM655410 PQI655405:PQI655410 QAE655405:QAE655410 QKA655405:QKA655410 QTW655405:QTW655410 RDS655405:RDS655410 RNO655405:RNO655410 RXK655405:RXK655410 SHG655405:SHG655410 SRC655405:SRC655410 TAY655405:TAY655410 TKU655405:TKU655410 TUQ655405:TUQ655410 UEM655405:UEM655410 UOI655405:UOI655410 UYE655405:UYE655410 VIA655405:VIA655410 VRW655405:VRW655410 WBS655405:WBS655410 WLO655405:WLO655410 WVK655405:WVK655410 IY720941:IY720946 SU720941:SU720946 ACQ720941:ACQ720946 AMM720941:AMM720946 AWI720941:AWI720946 BGE720941:BGE720946 BQA720941:BQA720946 BZW720941:BZW720946 CJS720941:CJS720946 CTO720941:CTO720946 DDK720941:DDK720946 DNG720941:DNG720946 DXC720941:DXC720946 EGY720941:EGY720946 EQU720941:EQU720946 FAQ720941:FAQ720946 FKM720941:FKM720946 FUI720941:FUI720946 GEE720941:GEE720946 GOA720941:GOA720946 GXW720941:GXW720946 HHS720941:HHS720946 HRO720941:HRO720946 IBK720941:IBK720946 ILG720941:ILG720946 IVC720941:IVC720946 JEY720941:JEY720946 JOU720941:JOU720946 JYQ720941:JYQ720946 KIM720941:KIM720946 KSI720941:KSI720946 LCE720941:LCE720946 LMA720941:LMA720946 LVW720941:LVW720946 MFS720941:MFS720946 MPO720941:MPO720946 MZK720941:MZK720946 NJG720941:NJG720946 NTC720941:NTC720946 OCY720941:OCY720946 OMU720941:OMU720946 OWQ720941:OWQ720946 PGM720941:PGM720946 PQI720941:PQI720946 QAE720941:QAE720946 QKA720941:QKA720946 QTW720941:QTW720946 RDS720941:RDS720946 RNO720941:RNO720946 RXK720941:RXK720946 SHG720941:SHG720946 SRC720941:SRC720946 TAY720941:TAY720946 TKU720941:TKU720946 TUQ720941:TUQ720946 UEM720941:UEM720946 UOI720941:UOI720946 UYE720941:UYE720946 VIA720941:VIA720946 VRW720941:VRW720946 WBS720941:WBS720946 WLO720941:WLO720946 WVK720941:WVK720946 IY786477:IY786482 SU786477:SU786482 ACQ786477:ACQ786482 AMM786477:AMM786482 AWI786477:AWI786482 BGE786477:BGE786482 BQA786477:BQA786482 BZW786477:BZW786482 CJS786477:CJS786482 CTO786477:CTO786482 DDK786477:DDK786482 DNG786477:DNG786482 DXC786477:DXC786482 EGY786477:EGY786482 EQU786477:EQU786482 FAQ786477:FAQ786482 FKM786477:FKM786482 FUI786477:FUI786482 GEE786477:GEE786482 GOA786477:GOA786482 GXW786477:GXW786482 HHS786477:HHS786482 HRO786477:HRO786482 IBK786477:IBK786482 ILG786477:ILG786482 IVC786477:IVC786482 JEY786477:JEY786482 JOU786477:JOU786482 JYQ786477:JYQ786482 KIM786477:KIM786482 KSI786477:KSI786482 LCE786477:LCE786482 LMA786477:LMA786482 LVW786477:LVW786482 MFS786477:MFS786482 MPO786477:MPO786482 MZK786477:MZK786482 NJG786477:NJG786482 NTC786477:NTC786482 OCY786477:OCY786482 OMU786477:OMU786482 OWQ786477:OWQ786482 PGM786477:PGM786482 PQI786477:PQI786482 QAE786477:QAE786482 QKA786477:QKA786482 QTW786477:QTW786482 RDS786477:RDS786482 RNO786477:RNO786482 RXK786477:RXK786482 SHG786477:SHG786482 SRC786477:SRC786482 TAY786477:TAY786482 TKU786477:TKU786482 TUQ786477:TUQ786482 UEM786477:UEM786482 UOI786477:UOI786482 UYE786477:UYE786482 VIA786477:VIA786482 VRW786477:VRW786482 WBS786477:WBS786482 WLO786477:WLO786482 WVK786477:WVK786482 IY852013:IY852018 SU852013:SU852018 ACQ852013:ACQ852018 AMM852013:AMM852018 AWI852013:AWI852018 BGE852013:BGE852018 BQA852013:BQA852018 BZW852013:BZW852018 CJS852013:CJS852018 CTO852013:CTO852018 DDK852013:DDK852018 DNG852013:DNG852018 DXC852013:DXC852018 EGY852013:EGY852018 EQU852013:EQU852018 FAQ852013:FAQ852018 FKM852013:FKM852018 FUI852013:FUI852018 GEE852013:GEE852018 GOA852013:GOA852018 GXW852013:GXW852018 HHS852013:HHS852018 HRO852013:HRO852018 IBK852013:IBK852018 ILG852013:ILG852018 IVC852013:IVC852018 JEY852013:JEY852018 JOU852013:JOU852018 JYQ852013:JYQ852018 KIM852013:KIM852018 KSI852013:KSI852018 LCE852013:LCE852018 LMA852013:LMA852018 LVW852013:LVW852018 MFS852013:MFS852018 MPO852013:MPO852018 MZK852013:MZK852018 NJG852013:NJG852018 NTC852013:NTC852018 OCY852013:OCY852018 OMU852013:OMU852018 OWQ852013:OWQ852018 PGM852013:PGM852018 PQI852013:PQI852018 QAE852013:QAE852018 QKA852013:QKA852018 QTW852013:QTW852018 RDS852013:RDS852018 RNO852013:RNO852018 RXK852013:RXK852018 SHG852013:SHG852018 SRC852013:SRC852018 TAY852013:TAY852018 TKU852013:TKU852018 TUQ852013:TUQ852018 UEM852013:UEM852018 UOI852013:UOI852018 UYE852013:UYE852018 VIA852013:VIA852018 VRW852013:VRW852018 WBS852013:WBS852018 WLO852013:WLO852018 WVK852013:WVK852018 IY917549:IY917554 SU917549:SU917554 ACQ917549:ACQ917554 AMM917549:AMM917554 AWI917549:AWI917554 BGE917549:BGE917554 BQA917549:BQA917554 BZW917549:BZW917554 CJS917549:CJS917554 CTO917549:CTO917554 DDK917549:DDK917554 DNG917549:DNG917554 DXC917549:DXC917554 EGY917549:EGY917554 EQU917549:EQU917554 FAQ917549:FAQ917554 FKM917549:FKM917554 FUI917549:FUI917554 GEE917549:GEE917554 GOA917549:GOA917554 GXW917549:GXW917554 HHS917549:HHS917554 HRO917549:HRO917554 IBK917549:IBK917554 ILG917549:ILG917554 IVC917549:IVC917554 JEY917549:JEY917554 JOU917549:JOU917554 JYQ917549:JYQ917554 KIM917549:KIM917554 KSI917549:KSI917554 LCE917549:LCE917554 LMA917549:LMA917554 LVW917549:LVW917554 MFS917549:MFS917554 MPO917549:MPO917554 MZK917549:MZK917554 NJG917549:NJG917554 NTC917549:NTC917554 OCY917549:OCY917554 OMU917549:OMU917554 OWQ917549:OWQ917554 PGM917549:PGM917554 PQI917549:PQI917554 QAE917549:QAE917554 QKA917549:QKA917554 QTW917549:QTW917554 RDS917549:RDS917554 RNO917549:RNO917554 RXK917549:RXK917554 SHG917549:SHG917554 SRC917549:SRC917554 TAY917549:TAY917554 TKU917549:TKU917554 TUQ917549:TUQ917554 UEM917549:UEM917554 UOI917549:UOI917554 UYE917549:UYE917554 VIA917549:VIA917554 VRW917549:VRW917554 WBS917549:WBS917554 WLO917549:WLO917554 WVK917549:WVK917554 IY983085:IY983090 SU983085:SU983090 ACQ983085:ACQ983090 AMM983085:AMM983090 AWI983085:AWI983090 BGE983085:BGE983090 BQA983085:BQA983090 BZW983085:BZW983090 CJS983085:CJS983090 CTO983085:CTO983090 DDK983085:DDK983090 DNG983085:DNG983090 DXC983085:DXC983090 EGY983085:EGY983090 EQU983085:EQU983090 FAQ983085:FAQ983090 FKM983085:FKM983090 FUI983085:FUI983090 GEE983085:GEE983090 GOA983085:GOA983090 GXW983085:GXW983090 HHS983085:HHS983090 HRO983085:HRO983090 IBK983085:IBK983090 ILG983085:ILG983090 IVC983085:IVC983090 JEY983085:JEY983090 JOU983085:JOU983090 JYQ983085:JYQ983090 KIM983085:KIM983090 KSI983085:KSI983090 LCE983085:LCE983090 LMA983085:LMA983090 LVW983085:LVW983090 MFS983085:MFS983090 MPO983085:MPO983090 MZK983085:MZK983090 NJG983085:NJG983090 NTC983085:NTC983090 OCY983085:OCY983090 OMU983085:OMU983090 OWQ983085:OWQ983090 PGM983085:PGM983090 PQI983085:PQI983090 QAE983085:QAE983090 QKA983085:QKA983090 QTW983085:QTW983090 RDS983085:RDS983090 RNO983085:RNO983090 RXK983085:RXK983090 SHG983085:SHG983090 SRC983085:SRC983090 TAY983085:TAY983090 TKU983085:TKU983090 TUQ983085:TUQ983090 UEM983085:UEM983090 UOI983085:UOI983090 UYE983085:UYE983090 VIA983085:VIA983090 VRW983085:VRW983090 WBS983085:WBS983090 WLO983085:WLO983090 WVK983085:WVK983090 D48:D50 IX48:IY50 ST48:SU50 ACP48:ACQ50 AML48:AMM50 AWH48:AWI50 BGD48:BGE50 BPZ48:BQA50 BZV48:BZW50 CJR48:CJS50 CTN48:CTO50 DDJ48:DDK50 DNF48:DNG50 DXB48:DXC50 EGX48:EGY50 EQT48:EQU50 FAP48:FAQ50 FKL48:FKM50 FUH48:FUI50 GED48:GEE50 GNZ48:GOA50 GXV48:GXW50 HHR48:HHS50 HRN48:HRO50 IBJ48:IBK50 ILF48:ILG50 IVB48:IVC50 JEX48:JEY50 JOT48:JOU50 JYP48:JYQ50 KIL48:KIM50 KSH48:KSI50 LCD48:LCE50 LLZ48:LMA50 LVV48:LVW50 MFR48:MFS50 MPN48:MPO50 MZJ48:MZK50 NJF48:NJG50 NTB48:NTC50 OCX48:OCY50 OMT48:OMU50 OWP48:OWQ50 PGL48:PGM50 PQH48:PQI50 QAD48:QAE50 QJZ48:QKA50 QTV48:QTW50 RDR48:RDS50 RNN48:RNO50 RXJ48:RXK50 SHF48:SHG50 SRB48:SRC50 TAX48:TAY50 TKT48:TKU50 TUP48:TUQ50 UEL48:UEM50 UOH48:UOI50 UYD48:UYE50 VHZ48:VIA50 VRV48:VRW50 WBR48:WBS50 WLN48:WLO50 WVJ48:WVK50 D65584:D65586 IX65584:IY65586 ST65584:SU65586 ACP65584:ACQ65586 AML65584:AMM65586 AWH65584:AWI65586 BGD65584:BGE65586 BPZ65584:BQA65586 BZV65584:BZW65586 CJR65584:CJS65586 CTN65584:CTO65586 DDJ65584:DDK65586 DNF65584:DNG65586 DXB65584:DXC65586 EGX65584:EGY65586 EQT65584:EQU65586 FAP65584:FAQ65586 FKL65584:FKM65586 FUH65584:FUI65586 GED65584:GEE65586 GNZ65584:GOA65586 GXV65584:GXW65586 HHR65584:HHS65586 HRN65584:HRO65586 IBJ65584:IBK65586 ILF65584:ILG65586 IVB65584:IVC65586 JEX65584:JEY65586 JOT65584:JOU65586 JYP65584:JYQ65586 KIL65584:KIM65586 KSH65584:KSI65586 LCD65584:LCE65586 LLZ65584:LMA65586 LVV65584:LVW65586 MFR65584:MFS65586 MPN65584:MPO65586 MZJ65584:MZK65586 NJF65584:NJG65586 NTB65584:NTC65586 OCX65584:OCY65586 OMT65584:OMU65586 OWP65584:OWQ65586 PGL65584:PGM65586 PQH65584:PQI65586 QAD65584:QAE65586 QJZ65584:QKA65586 QTV65584:QTW65586 RDR65584:RDS65586 RNN65584:RNO65586 RXJ65584:RXK65586 SHF65584:SHG65586 SRB65584:SRC65586 TAX65584:TAY65586 TKT65584:TKU65586 TUP65584:TUQ65586 UEL65584:UEM65586 UOH65584:UOI65586 UYD65584:UYE65586 VHZ65584:VIA65586 VRV65584:VRW65586 WBR65584:WBS65586 WLN65584:WLO65586 WVJ65584:WVK65586 D131120:D131122 IX131120:IY131122 ST131120:SU131122 ACP131120:ACQ131122 AML131120:AMM131122 AWH131120:AWI131122 BGD131120:BGE131122 BPZ131120:BQA131122 BZV131120:BZW131122 CJR131120:CJS131122 CTN131120:CTO131122 DDJ131120:DDK131122 DNF131120:DNG131122 DXB131120:DXC131122 EGX131120:EGY131122 EQT131120:EQU131122 FAP131120:FAQ131122 FKL131120:FKM131122 FUH131120:FUI131122 GED131120:GEE131122 GNZ131120:GOA131122 GXV131120:GXW131122 HHR131120:HHS131122 HRN131120:HRO131122 IBJ131120:IBK131122 ILF131120:ILG131122 IVB131120:IVC131122 JEX131120:JEY131122 JOT131120:JOU131122 JYP131120:JYQ131122 KIL131120:KIM131122 KSH131120:KSI131122 LCD131120:LCE131122 LLZ131120:LMA131122 LVV131120:LVW131122 MFR131120:MFS131122 MPN131120:MPO131122 MZJ131120:MZK131122 NJF131120:NJG131122 NTB131120:NTC131122 OCX131120:OCY131122 OMT131120:OMU131122 OWP131120:OWQ131122 PGL131120:PGM131122 PQH131120:PQI131122 QAD131120:QAE131122 QJZ131120:QKA131122 QTV131120:QTW131122 RDR131120:RDS131122 RNN131120:RNO131122 RXJ131120:RXK131122 SHF131120:SHG131122 SRB131120:SRC131122 TAX131120:TAY131122 TKT131120:TKU131122 TUP131120:TUQ131122 UEL131120:UEM131122 UOH131120:UOI131122 UYD131120:UYE131122 VHZ131120:VIA131122 VRV131120:VRW131122 WBR131120:WBS131122 WLN131120:WLO131122 WVJ131120:WVK131122 D196656:D196658 IX196656:IY196658 ST196656:SU196658 ACP196656:ACQ196658 AML196656:AMM196658 AWH196656:AWI196658 BGD196656:BGE196658 BPZ196656:BQA196658 BZV196656:BZW196658 CJR196656:CJS196658 CTN196656:CTO196658 DDJ196656:DDK196658 DNF196656:DNG196658 DXB196656:DXC196658 EGX196656:EGY196658 EQT196656:EQU196658 FAP196656:FAQ196658 FKL196656:FKM196658 FUH196656:FUI196658 GED196656:GEE196658 GNZ196656:GOA196658 GXV196656:GXW196658 HHR196656:HHS196658 HRN196656:HRO196658 IBJ196656:IBK196658 ILF196656:ILG196658 IVB196656:IVC196658 JEX196656:JEY196658 JOT196656:JOU196658 JYP196656:JYQ196658 KIL196656:KIM196658 KSH196656:KSI196658 LCD196656:LCE196658 LLZ196656:LMA196658 LVV196656:LVW196658 MFR196656:MFS196658 MPN196656:MPO196658 MZJ196656:MZK196658 NJF196656:NJG196658 NTB196656:NTC196658 OCX196656:OCY196658 OMT196656:OMU196658 OWP196656:OWQ196658 PGL196656:PGM196658 PQH196656:PQI196658 QAD196656:QAE196658 QJZ196656:QKA196658 QTV196656:QTW196658 RDR196656:RDS196658 RNN196656:RNO196658 RXJ196656:RXK196658 SHF196656:SHG196658 SRB196656:SRC196658 TAX196656:TAY196658 TKT196656:TKU196658 TUP196656:TUQ196658 UEL196656:UEM196658 UOH196656:UOI196658 UYD196656:UYE196658 VHZ196656:VIA196658 VRV196656:VRW196658 WBR196656:WBS196658 WLN196656:WLO196658 WVJ196656:WVK196658 D262192:D262194 IX262192:IY262194 ST262192:SU262194 ACP262192:ACQ262194 AML262192:AMM262194 AWH262192:AWI262194 BGD262192:BGE262194 BPZ262192:BQA262194 BZV262192:BZW262194 CJR262192:CJS262194 CTN262192:CTO262194 DDJ262192:DDK262194 DNF262192:DNG262194 DXB262192:DXC262194 EGX262192:EGY262194 EQT262192:EQU262194 FAP262192:FAQ262194 FKL262192:FKM262194 FUH262192:FUI262194 GED262192:GEE262194 GNZ262192:GOA262194 GXV262192:GXW262194 HHR262192:HHS262194 HRN262192:HRO262194 IBJ262192:IBK262194 ILF262192:ILG262194 IVB262192:IVC262194 JEX262192:JEY262194 JOT262192:JOU262194 JYP262192:JYQ262194 KIL262192:KIM262194 KSH262192:KSI262194 LCD262192:LCE262194 LLZ262192:LMA262194 LVV262192:LVW262194 MFR262192:MFS262194 MPN262192:MPO262194 MZJ262192:MZK262194 NJF262192:NJG262194 NTB262192:NTC262194 OCX262192:OCY262194 OMT262192:OMU262194 OWP262192:OWQ262194 PGL262192:PGM262194 PQH262192:PQI262194 QAD262192:QAE262194 QJZ262192:QKA262194 QTV262192:QTW262194 RDR262192:RDS262194 RNN262192:RNO262194 RXJ262192:RXK262194 SHF262192:SHG262194 SRB262192:SRC262194 TAX262192:TAY262194 TKT262192:TKU262194 TUP262192:TUQ262194 UEL262192:UEM262194 UOH262192:UOI262194 UYD262192:UYE262194 VHZ262192:VIA262194 VRV262192:VRW262194 WBR262192:WBS262194 WLN262192:WLO262194 WVJ262192:WVK262194 D327728:D327730 IX327728:IY327730 ST327728:SU327730 ACP327728:ACQ327730 AML327728:AMM327730 AWH327728:AWI327730 BGD327728:BGE327730 BPZ327728:BQA327730 BZV327728:BZW327730 CJR327728:CJS327730 CTN327728:CTO327730 DDJ327728:DDK327730 DNF327728:DNG327730 DXB327728:DXC327730 EGX327728:EGY327730 EQT327728:EQU327730 FAP327728:FAQ327730 FKL327728:FKM327730 FUH327728:FUI327730 GED327728:GEE327730 GNZ327728:GOA327730 GXV327728:GXW327730 HHR327728:HHS327730 HRN327728:HRO327730 IBJ327728:IBK327730 ILF327728:ILG327730 IVB327728:IVC327730 JEX327728:JEY327730 JOT327728:JOU327730 JYP327728:JYQ327730 KIL327728:KIM327730 KSH327728:KSI327730 LCD327728:LCE327730 LLZ327728:LMA327730 LVV327728:LVW327730 MFR327728:MFS327730 MPN327728:MPO327730 MZJ327728:MZK327730 NJF327728:NJG327730 NTB327728:NTC327730 OCX327728:OCY327730 OMT327728:OMU327730 OWP327728:OWQ327730 PGL327728:PGM327730 PQH327728:PQI327730 QAD327728:QAE327730 QJZ327728:QKA327730 QTV327728:QTW327730 RDR327728:RDS327730 RNN327728:RNO327730 RXJ327728:RXK327730 SHF327728:SHG327730 SRB327728:SRC327730 TAX327728:TAY327730 TKT327728:TKU327730 TUP327728:TUQ327730 UEL327728:UEM327730 UOH327728:UOI327730 UYD327728:UYE327730 VHZ327728:VIA327730 VRV327728:VRW327730 WBR327728:WBS327730 WLN327728:WLO327730 WVJ327728:WVK327730 D393264:D393266 IX393264:IY393266 ST393264:SU393266 ACP393264:ACQ393266 AML393264:AMM393266 AWH393264:AWI393266 BGD393264:BGE393266 BPZ393264:BQA393266 BZV393264:BZW393266 CJR393264:CJS393266 CTN393264:CTO393266 DDJ393264:DDK393266 DNF393264:DNG393266 DXB393264:DXC393266 EGX393264:EGY393266 EQT393264:EQU393266 FAP393264:FAQ393266 FKL393264:FKM393266 FUH393264:FUI393266 GED393264:GEE393266 GNZ393264:GOA393266 GXV393264:GXW393266 HHR393264:HHS393266 HRN393264:HRO393266 IBJ393264:IBK393266 ILF393264:ILG393266 IVB393264:IVC393266 JEX393264:JEY393266 JOT393264:JOU393266 JYP393264:JYQ393266 KIL393264:KIM393266 KSH393264:KSI393266 LCD393264:LCE393266 LLZ393264:LMA393266 LVV393264:LVW393266 MFR393264:MFS393266 MPN393264:MPO393266 MZJ393264:MZK393266 NJF393264:NJG393266 NTB393264:NTC393266 OCX393264:OCY393266 OMT393264:OMU393266 OWP393264:OWQ393266 PGL393264:PGM393266 PQH393264:PQI393266 QAD393264:QAE393266 QJZ393264:QKA393266 QTV393264:QTW393266 RDR393264:RDS393266 RNN393264:RNO393266 RXJ393264:RXK393266 SHF393264:SHG393266 SRB393264:SRC393266 TAX393264:TAY393266 TKT393264:TKU393266 TUP393264:TUQ393266 UEL393264:UEM393266 UOH393264:UOI393266 UYD393264:UYE393266 VHZ393264:VIA393266 VRV393264:VRW393266 WBR393264:WBS393266 WLN393264:WLO393266 WVJ393264:WVK393266 D458800:D458802 IX458800:IY458802 ST458800:SU458802 ACP458800:ACQ458802 AML458800:AMM458802 AWH458800:AWI458802 BGD458800:BGE458802 BPZ458800:BQA458802 BZV458800:BZW458802 CJR458800:CJS458802 CTN458800:CTO458802 DDJ458800:DDK458802 DNF458800:DNG458802 DXB458800:DXC458802 EGX458800:EGY458802 EQT458800:EQU458802 FAP458800:FAQ458802 FKL458800:FKM458802 FUH458800:FUI458802 GED458800:GEE458802 GNZ458800:GOA458802 GXV458800:GXW458802 HHR458800:HHS458802 HRN458800:HRO458802 IBJ458800:IBK458802 ILF458800:ILG458802 IVB458800:IVC458802 JEX458800:JEY458802 JOT458800:JOU458802 JYP458800:JYQ458802 KIL458800:KIM458802 KSH458800:KSI458802 LCD458800:LCE458802 LLZ458800:LMA458802 LVV458800:LVW458802 MFR458800:MFS458802 MPN458800:MPO458802 MZJ458800:MZK458802 NJF458800:NJG458802 NTB458800:NTC458802 OCX458800:OCY458802 OMT458800:OMU458802 OWP458800:OWQ458802 PGL458800:PGM458802 PQH458800:PQI458802 QAD458800:QAE458802 QJZ458800:QKA458802 QTV458800:QTW458802 RDR458800:RDS458802 RNN458800:RNO458802 RXJ458800:RXK458802 SHF458800:SHG458802 SRB458800:SRC458802 TAX458800:TAY458802 TKT458800:TKU458802 TUP458800:TUQ458802 UEL458800:UEM458802 UOH458800:UOI458802 UYD458800:UYE458802 VHZ458800:VIA458802 VRV458800:VRW458802 WBR458800:WBS458802 WLN458800:WLO458802 WVJ458800:WVK458802 D524336:D524338 IX524336:IY524338 ST524336:SU524338 ACP524336:ACQ524338 AML524336:AMM524338 AWH524336:AWI524338 BGD524336:BGE524338 BPZ524336:BQA524338 BZV524336:BZW524338 CJR524336:CJS524338 CTN524336:CTO524338 DDJ524336:DDK524338 DNF524336:DNG524338 DXB524336:DXC524338 EGX524336:EGY524338 EQT524336:EQU524338 FAP524336:FAQ524338 FKL524336:FKM524338 FUH524336:FUI524338 GED524336:GEE524338 GNZ524336:GOA524338 GXV524336:GXW524338 HHR524336:HHS524338 HRN524336:HRO524338 IBJ524336:IBK524338 ILF524336:ILG524338 IVB524336:IVC524338 JEX524336:JEY524338 JOT524336:JOU524338 JYP524336:JYQ524338 KIL524336:KIM524338 KSH524336:KSI524338 LCD524336:LCE524338 LLZ524336:LMA524338 LVV524336:LVW524338 MFR524336:MFS524338 MPN524336:MPO524338 MZJ524336:MZK524338 NJF524336:NJG524338 NTB524336:NTC524338 OCX524336:OCY524338 OMT524336:OMU524338 OWP524336:OWQ524338 PGL524336:PGM524338 PQH524336:PQI524338 QAD524336:QAE524338 QJZ524336:QKA524338 QTV524336:QTW524338 RDR524336:RDS524338 RNN524336:RNO524338 RXJ524336:RXK524338 SHF524336:SHG524338 SRB524336:SRC524338 TAX524336:TAY524338 TKT524336:TKU524338 TUP524336:TUQ524338 UEL524336:UEM524338 UOH524336:UOI524338 UYD524336:UYE524338 VHZ524336:VIA524338 VRV524336:VRW524338 WBR524336:WBS524338 WLN524336:WLO524338 WVJ524336:WVK524338 D589872:D589874 IX589872:IY589874 ST589872:SU589874 ACP589872:ACQ589874 AML589872:AMM589874 AWH589872:AWI589874 BGD589872:BGE589874 BPZ589872:BQA589874 BZV589872:BZW589874 CJR589872:CJS589874 CTN589872:CTO589874 DDJ589872:DDK589874 DNF589872:DNG589874 DXB589872:DXC589874 EGX589872:EGY589874 EQT589872:EQU589874 FAP589872:FAQ589874 FKL589872:FKM589874 FUH589872:FUI589874 GED589872:GEE589874 GNZ589872:GOA589874 GXV589872:GXW589874 HHR589872:HHS589874 HRN589872:HRO589874 IBJ589872:IBK589874 ILF589872:ILG589874 IVB589872:IVC589874 JEX589872:JEY589874 JOT589872:JOU589874 JYP589872:JYQ589874 KIL589872:KIM589874 KSH589872:KSI589874 LCD589872:LCE589874 LLZ589872:LMA589874 LVV589872:LVW589874 MFR589872:MFS589874 MPN589872:MPO589874 MZJ589872:MZK589874 NJF589872:NJG589874 NTB589872:NTC589874 OCX589872:OCY589874 OMT589872:OMU589874 OWP589872:OWQ589874 PGL589872:PGM589874 PQH589872:PQI589874 QAD589872:QAE589874 QJZ589872:QKA589874 QTV589872:QTW589874 RDR589872:RDS589874 RNN589872:RNO589874 RXJ589872:RXK589874 SHF589872:SHG589874 SRB589872:SRC589874 TAX589872:TAY589874 TKT589872:TKU589874 TUP589872:TUQ589874 UEL589872:UEM589874 UOH589872:UOI589874 UYD589872:UYE589874 VHZ589872:VIA589874 VRV589872:VRW589874 WBR589872:WBS589874 WLN589872:WLO589874 WVJ589872:WVK589874 D655408:D655410 IX655408:IY655410 ST655408:SU655410 ACP655408:ACQ655410 AML655408:AMM655410 AWH655408:AWI655410 BGD655408:BGE655410 BPZ655408:BQA655410 BZV655408:BZW655410 CJR655408:CJS655410 CTN655408:CTO655410 DDJ655408:DDK655410 DNF655408:DNG655410 DXB655408:DXC655410 EGX655408:EGY655410 EQT655408:EQU655410 FAP655408:FAQ655410 FKL655408:FKM655410 FUH655408:FUI655410 GED655408:GEE655410 GNZ655408:GOA655410 GXV655408:GXW655410 HHR655408:HHS655410 HRN655408:HRO655410 IBJ655408:IBK655410 ILF655408:ILG655410 IVB655408:IVC655410 JEX655408:JEY655410 JOT655408:JOU655410 JYP655408:JYQ655410 KIL655408:KIM655410 KSH655408:KSI655410 LCD655408:LCE655410 LLZ655408:LMA655410 LVV655408:LVW655410 MFR655408:MFS655410 MPN655408:MPO655410 MZJ655408:MZK655410 NJF655408:NJG655410 NTB655408:NTC655410 OCX655408:OCY655410 OMT655408:OMU655410 OWP655408:OWQ655410 PGL655408:PGM655410 PQH655408:PQI655410 QAD655408:QAE655410 QJZ655408:QKA655410 QTV655408:QTW655410 RDR655408:RDS655410 RNN655408:RNO655410 RXJ655408:RXK655410 SHF655408:SHG655410 SRB655408:SRC655410 TAX655408:TAY655410 TKT655408:TKU655410 TUP655408:TUQ655410 UEL655408:UEM655410 UOH655408:UOI655410 UYD655408:UYE655410 VHZ655408:VIA655410 VRV655408:VRW655410 WBR655408:WBS655410 WLN655408:WLO655410 WVJ655408:WVK655410 D720944:D720946 IX720944:IY720946 ST720944:SU720946 ACP720944:ACQ720946 AML720944:AMM720946 AWH720944:AWI720946 BGD720944:BGE720946 BPZ720944:BQA720946 BZV720944:BZW720946 CJR720944:CJS720946 CTN720944:CTO720946 DDJ720944:DDK720946 DNF720944:DNG720946 DXB720944:DXC720946 EGX720944:EGY720946 EQT720944:EQU720946 FAP720944:FAQ720946 FKL720944:FKM720946 FUH720944:FUI720946 GED720944:GEE720946 GNZ720944:GOA720946 GXV720944:GXW720946 HHR720944:HHS720946 HRN720944:HRO720946 IBJ720944:IBK720946 ILF720944:ILG720946 IVB720944:IVC720946 JEX720944:JEY720946 JOT720944:JOU720946 JYP720944:JYQ720946 KIL720944:KIM720946 KSH720944:KSI720946 LCD720944:LCE720946 LLZ720944:LMA720946 LVV720944:LVW720946 MFR720944:MFS720946 MPN720944:MPO720946 MZJ720944:MZK720946 NJF720944:NJG720946 NTB720944:NTC720946 OCX720944:OCY720946 OMT720944:OMU720946 OWP720944:OWQ720946 PGL720944:PGM720946 PQH720944:PQI720946 QAD720944:QAE720946 QJZ720944:QKA720946 QTV720944:QTW720946 RDR720944:RDS720946 RNN720944:RNO720946 RXJ720944:RXK720946 SHF720944:SHG720946 SRB720944:SRC720946 TAX720944:TAY720946 TKT720944:TKU720946 TUP720944:TUQ720946 UEL720944:UEM720946 UOH720944:UOI720946 UYD720944:UYE720946 VHZ720944:VIA720946 VRV720944:VRW720946 WBR720944:WBS720946 WLN720944:WLO720946 WVJ720944:WVK720946 D786480:D786482 IX786480:IY786482 ST786480:SU786482 ACP786480:ACQ786482 AML786480:AMM786482 AWH786480:AWI786482 BGD786480:BGE786482 BPZ786480:BQA786482 BZV786480:BZW786482 CJR786480:CJS786482 CTN786480:CTO786482 DDJ786480:DDK786482 DNF786480:DNG786482 DXB786480:DXC786482 EGX786480:EGY786482 EQT786480:EQU786482 FAP786480:FAQ786482 FKL786480:FKM786482 FUH786480:FUI786482 GED786480:GEE786482 GNZ786480:GOA786482 GXV786480:GXW786482 HHR786480:HHS786482 HRN786480:HRO786482 IBJ786480:IBK786482 ILF786480:ILG786482 IVB786480:IVC786482 JEX786480:JEY786482 JOT786480:JOU786482 JYP786480:JYQ786482 KIL786480:KIM786482 KSH786480:KSI786482 LCD786480:LCE786482 LLZ786480:LMA786482 LVV786480:LVW786482 MFR786480:MFS786482 MPN786480:MPO786482 MZJ786480:MZK786482 NJF786480:NJG786482 NTB786480:NTC786482 OCX786480:OCY786482 OMT786480:OMU786482 OWP786480:OWQ786482 PGL786480:PGM786482 PQH786480:PQI786482 QAD786480:QAE786482 QJZ786480:QKA786482 QTV786480:QTW786482 RDR786480:RDS786482 RNN786480:RNO786482 RXJ786480:RXK786482 SHF786480:SHG786482 SRB786480:SRC786482 TAX786480:TAY786482 TKT786480:TKU786482 TUP786480:TUQ786482 UEL786480:UEM786482 UOH786480:UOI786482 UYD786480:UYE786482 VHZ786480:VIA786482 VRV786480:VRW786482 WBR786480:WBS786482 WLN786480:WLO786482 WVJ786480:WVK786482 D852016:D852018 IX852016:IY852018 ST852016:SU852018 ACP852016:ACQ852018 AML852016:AMM852018 AWH852016:AWI852018 BGD852016:BGE852018 BPZ852016:BQA852018 BZV852016:BZW852018 CJR852016:CJS852018 CTN852016:CTO852018 DDJ852016:DDK852018 DNF852016:DNG852018 DXB852016:DXC852018 EGX852016:EGY852018 EQT852016:EQU852018 FAP852016:FAQ852018 FKL852016:FKM852018 FUH852016:FUI852018 GED852016:GEE852018 GNZ852016:GOA852018 GXV852016:GXW852018 HHR852016:HHS852018 HRN852016:HRO852018 IBJ852016:IBK852018 ILF852016:ILG852018 IVB852016:IVC852018 JEX852016:JEY852018 JOT852016:JOU852018 JYP852016:JYQ852018 KIL852016:KIM852018 KSH852016:KSI852018 LCD852016:LCE852018 LLZ852016:LMA852018 LVV852016:LVW852018 MFR852016:MFS852018 MPN852016:MPO852018 MZJ852016:MZK852018 NJF852016:NJG852018 NTB852016:NTC852018 OCX852016:OCY852018 OMT852016:OMU852018 OWP852016:OWQ852018 PGL852016:PGM852018 PQH852016:PQI852018 QAD852016:QAE852018 QJZ852016:QKA852018 QTV852016:QTW852018 RDR852016:RDS852018 RNN852016:RNO852018 RXJ852016:RXK852018 SHF852016:SHG852018 SRB852016:SRC852018 TAX852016:TAY852018 TKT852016:TKU852018 TUP852016:TUQ852018 UEL852016:UEM852018 UOH852016:UOI852018 UYD852016:UYE852018 VHZ852016:VIA852018 VRV852016:VRW852018 WBR852016:WBS852018 WLN852016:WLO852018 WVJ852016:WVK852018 D917552:D917554 IX917552:IY917554 ST917552:SU917554 ACP917552:ACQ917554 AML917552:AMM917554 AWH917552:AWI917554 BGD917552:BGE917554 BPZ917552:BQA917554 BZV917552:BZW917554 CJR917552:CJS917554 CTN917552:CTO917554 DDJ917552:DDK917554 DNF917552:DNG917554 DXB917552:DXC917554 EGX917552:EGY917554 EQT917552:EQU917554 FAP917552:FAQ917554 FKL917552:FKM917554 FUH917552:FUI917554 GED917552:GEE917554 GNZ917552:GOA917554 GXV917552:GXW917554 HHR917552:HHS917554 HRN917552:HRO917554 IBJ917552:IBK917554 ILF917552:ILG917554 IVB917552:IVC917554 JEX917552:JEY917554 JOT917552:JOU917554 JYP917552:JYQ917554 KIL917552:KIM917554 KSH917552:KSI917554 LCD917552:LCE917554 LLZ917552:LMA917554 LVV917552:LVW917554 MFR917552:MFS917554 MPN917552:MPO917554 MZJ917552:MZK917554 NJF917552:NJG917554 NTB917552:NTC917554 OCX917552:OCY917554 OMT917552:OMU917554 OWP917552:OWQ917554 PGL917552:PGM917554 PQH917552:PQI917554 QAD917552:QAE917554 QJZ917552:QKA917554 QTV917552:QTW917554 RDR917552:RDS917554 RNN917552:RNO917554 RXJ917552:RXK917554 SHF917552:SHG917554 SRB917552:SRC917554 TAX917552:TAY917554 TKT917552:TKU917554 TUP917552:TUQ917554 UEL917552:UEM917554 UOH917552:UOI917554 UYD917552:UYE917554 VHZ917552:VIA917554 VRV917552:VRW917554 WBR917552:WBS917554 WLN917552:WLO917554 WVJ917552:WVK917554 D983088:D983090 IX983088:IY983090 ST983088:SU983090 ACP983088:ACQ983090 AML983088:AMM983090 AWH983088:AWI983090 BGD983088:BGE983090 BPZ983088:BQA983090 BZV983088:BZW983090 CJR983088:CJS983090 CTN983088:CTO983090 DDJ983088:DDK983090 DNF983088:DNG983090 DXB983088:DXC983090 EGX983088:EGY983090 EQT983088:EQU983090 FAP983088:FAQ983090 FKL983088:FKM983090 FUH983088:FUI983090 GED983088:GEE983090 GNZ983088:GOA983090 GXV983088:GXW983090 HHR983088:HHS983090 HRN983088:HRO983090 IBJ983088:IBK983090 ILF983088:ILG983090 IVB983088:IVC983090 JEX983088:JEY983090 JOT983088:JOU983090 JYP983088:JYQ983090 KIL983088:KIM983090 KSH983088:KSI983090 LCD983088:LCE983090 LLZ983088:LMA983090 LVV983088:LVW983090 MFR983088:MFS983090 MPN983088:MPO983090 MZJ983088:MZK983090 NJF983088:NJG983090 NTB983088:NTC983090 OCX983088:OCY983090 OMT983088:OMU983090 OWP983088:OWQ983090 PGL983088:PGM983090 PQH983088:PQI983090 QAD983088:QAE983090 QJZ983088:QKA983090 QTV983088:QTW983090 RDR983088:RDS983090 RNN983088:RNO983090 RXJ983088:RXK983090 SHF983088:SHG983090 SRB983088:SRC983090 TAX983088:TAY983090 TKT983088:TKU983090 TUP983088:TUQ983090 UEL983088:UEM983090 UOH983088:UOI983090 UYD983088:UYE983090 VHZ983088:VIA983090 VRV983088:VRW983090 WBR983088:WBS983090 WLN983088:WLO983090 WVJ983088:WVK983090">
      <formula1>0</formula1>
      <formula2>0</formula2>
    </dataValidation>
    <dataValidation operator="greaterThanOrEqual" allowBlank="1" errorTitle="Error de datos " error="Debe ingresar un valor positivo o cero" sqref="D108 IX108:IY108 ST108:SU108 ACP108:ACQ108 AML108:AMM108 AWH108:AWI108 BGD108:BGE108 BPZ108:BQA108 BZV108:BZW108 CJR108:CJS108 CTN108:CTO108 DDJ108:DDK108 DNF108:DNG108 DXB108:DXC108 EGX108:EGY108 EQT108:EQU108 FAP108:FAQ108 FKL108:FKM108 FUH108:FUI108 GED108:GEE108 GNZ108:GOA108 GXV108:GXW108 HHR108:HHS108 HRN108:HRO108 IBJ108:IBK108 ILF108:ILG108 IVB108:IVC108 JEX108:JEY108 JOT108:JOU108 JYP108:JYQ108 KIL108:KIM108 KSH108:KSI108 LCD108:LCE108 LLZ108:LMA108 LVV108:LVW108 MFR108:MFS108 MPN108:MPO108 MZJ108:MZK108 NJF108:NJG108 NTB108:NTC108 OCX108:OCY108 OMT108:OMU108 OWP108:OWQ108 PGL108:PGM108 PQH108:PQI108 QAD108:QAE108 QJZ108:QKA108 QTV108:QTW108 RDR108:RDS108 RNN108:RNO108 RXJ108:RXK108 SHF108:SHG108 SRB108:SRC108 TAX108:TAY108 TKT108:TKU108 TUP108:TUQ108 UEL108:UEM108 UOH108:UOI108 UYD108:UYE108 VHZ108:VIA108 VRV108:VRW108 WBR108:WBS108 WLN108:WLO108 WVJ108:WVK108 D65644 IX65644:IY65644 ST65644:SU65644 ACP65644:ACQ65644 AML65644:AMM65644 AWH65644:AWI65644 BGD65644:BGE65644 BPZ65644:BQA65644 BZV65644:BZW65644 CJR65644:CJS65644 CTN65644:CTO65644 DDJ65644:DDK65644 DNF65644:DNG65644 DXB65644:DXC65644 EGX65644:EGY65644 EQT65644:EQU65644 FAP65644:FAQ65644 FKL65644:FKM65644 FUH65644:FUI65644 GED65644:GEE65644 GNZ65644:GOA65644 GXV65644:GXW65644 HHR65644:HHS65644 HRN65644:HRO65644 IBJ65644:IBK65644 ILF65644:ILG65644 IVB65644:IVC65644 JEX65644:JEY65644 JOT65644:JOU65644 JYP65644:JYQ65644 KIL65644:KIM65644 KSH65644:KSI65644 LCD65644:LCE65644 LLZ65644:LMA65644 LVV65644:LVW65644 MFR65644:MFS65644 MPN65644:MPO65644 MZJ65644:MZK65644 NJF65644:NJG65644 NTB65644:NTC65644 OCX65644:OCY65644 OMT65644:OMU65644 OWP65644:OWQ65644 PGL65644:PGM65644 PQH65644:PQI65644 QAD65644:QAE65644 QJZ65644:QKA65644 QTV65644:QTW65644 RDR65644:RDS65644 RNN65644:RNO65644 RXJ65644:RXK65644 SHF65644:SHG65644 SRB65644:SRC65644 TAX65644:TAY65644 TKT65644:TKU65644 TUP65644:TUQ65644 UEL65644:UEM65644 UOH65644:UOI65644 UYD65644:UYE65644 VHZ65644:VIA65644 VRV65644:VRW65644 WBR65644:WBS65644 WLN65644:WLO65644 WVJ65644:WVK65644 D131180 IX131180:IY131180 ST131180:SU131180 ACP131180:ACQ131180 AML131180:AMM131180 AWH131180:AWI131180 BGD131180:BGE131180 BPZ131180:BQA131180 BZV131180:BZW131180 CJR131180:CJS131180 CTN131180:CTO131180 DDJ131180:DDK131180 DNF131180:DNG131180 DXB131180:DXC131180 EGX131180:EGY131180 EQT131180:EQU131180 FAP131180:FAQ131180 FKL131180:FKM131180 FUH131180:FUI131180 GED131180:GEE131180 GNZ131180:GOA131180 GXV131180:GXW131180 HHR131180:HHS131180 HRN131180:HRO131180 IBJ131180:IBK131180 ILF131180:ILG131180 IVB131180:IVC131180 JEX131180:JEY131180 JOT131180:JOU131180 JYP131180:JYQ131180 KIL131180:KIM131180 KSH131180:KSI131180 LCD131180:LCE131180 LLZ131180:LMA131180 LVV131180:LVW131180 MFR131180:MFS131180 MPN131180:MPO131180 MZJ131180:MZK131180 NJF131180:NJG131180 NTB131180:NTC131180 OCX131180:OCY131180 OMT131180:OMU131180 OWP131180:OWQ131180 PGL131180:PGM131180 PQH131180:PQI131180 QAD131180:QAE131180 QJZ131180:QKA131180 QTV131180:QTW131180 RDR131180:RDS131180 RNN131180:RNO131180 RXJ131180:RXK131180 SHF131180:SHG131180 SRB131180:SRC131180 TAX131180:TAY131180 TKT131180:TKU131180 TUP131180:TUQ131180 UEL131180:UEM131180 UOH131180:UOI131180 UYD131180:UYE131180 VHZ131180:VIA131180 VRV131180:VRW131180 WBR131180:WBS131180 WLN131180:WLO131180 WVJ131180:WVK131180 D196716 IX196716:IY196716 ST196716:SU196716 ACP196716:ACQ196716 AML196716:AMM196716 AWH196716:AWI196716 BGD196716:BGE196716 BPZ196716:BQA196716 BZV196716:BZW196716 CJR196716:CJS196716 CTN196716:CTO196716 DDJ196716:DDK196716 DNF196716:DNG196716 DXB196716:DXC196716 EGX196716:EGY196716 EQT196716:EQU196716 FAP196716:FAQ196716 FKL196716:FKM196716 FUH196716:FUI196716 GED196716:GEE196716 GNZ196716:GOA196716 GXV196716:GXW196716 HHR196716:HHS196716 HRN196716:HRO196716 IBJ196716:IBK196716 ILF196716:ILG196716 IVB196716:IVC196716 JEX196716:JEY196716 JOT196716:JOU196716 JYP196716:JYQ196716 KIL196716:KIM196716 KSH196716:KSI196716 LCD196716:LCE196716 LLZ196716:LMA196716 LVV196716:LVW196716 MFR196716:MFS196716 MPN196716:MPO196716 MZJ196716:MZK196716 NJF196716:NJG196716 NTB196716:NTC196716 OCX196716:OCY196716 OMT196716:OMU196716 OWP196716:OWQ196716 PGL196716:PGM196716 PQH196716:PQI196716 QAD196716:QAE196716 QJZ196716:QKA196716 QTV196716:QTW196716 RDR196716:RDS196716 RNN196716:RNO196716 RXJ196716:RXK196716 SHF196716:SHG196716 SRB196716:SRC196716 TAX196716:TAY196716 TKT196716:TKU196716 TUP196716:TUQ196716 UEL196716:UEM196716 UOH196716:UOI196716 UYD196716:UYE196716 VHZ196716:VIA196716 VRV196716:VRW196716 WBR196716:WBS196716 WLN196716:WLO196716 WVJ196716:WVK196716 D262252 IX262252:IY262252 ST262252:SU262252 ACP262252:ACQ262252 AML262252:AMM262252 AWH262252:AWI262252 BGD262252:BGE262252 BPZ262252:BQA262252 BZV262252:BZW262252 CJR262252:CJS262252 CTN262252:CTO262252 DDJ262252:DDK262252 DNF262252:DNG262252 DXB262252:DXC262252 EGX262252:EGY262252 EQT262252:EQU262252 FAP262252:FAQ262252 FKL262252:FKM262252 FUH262252:FUI262252 GED262252:GEE262252 GNZ262252:GOA262252 GXV262252:GXW262252 HHR262252:HHS262252 HRN262252:HRO262252 IBJ262252:IBK262252 ILF262252:ILG262252 IVB262252:IVC262252 JEX262252:JEY262252 JOT262252:JOU262252 JYP262252:JYQ262252 KIL262252:KIM262252 KSH262252:KSI262252 LCD262252:LCE262252 LLZ262252:LMA262252 LVV262252:LVW262252 MFR262252:MFS262252 MPN262252:MPO262252 MZJ262252:MZK262252 NJF262252:NJG262252 NTB262252:NTC262252 OCX262252:OCY262252 OMT262252:OMU262252 OWP262252:OWQ262252 PGL262252:PGM262252 PQH262252:PQI262252 QAD262252:QAE262252 QJZ262252:QKA262252 QTV262252:QTW262252 RDR262252:RDS262252 RNN262252:RNO262252 RXJ262252:RXK262252 SHF262252:SHG262252 SRB262252:SRC262252 TAX262252:TAY262252 TKT262252:TKU262252 TUP262252:TUQ262252 UEL262252:UEM262252 UOH262252:UOI262252 UYD262252:UYE262252 VHZ262252:VIA262252 VRV262252:VRW262252 WBR262252:WBS262252 WLN262252:WLO262252 WVJ262252:WVK262252 D327788 IX327788:IY327788 ST327788:SU327788 ACP327788:ACQ327788 AML327788:AMM327788 AWH327788:AWI327788 BGD327788:BGE327788 BPZ327788:BQA327788 BZV327788:BZW327788 CJR327788:CJS327788 CTN327788:CTO327788 DDJ327788:DDK327788 DNF327788:DNG327788 DXB327788:DXC327788 EGX327788:EGY327788 EQT327788:EQU327788 FAP327788:FAQ327788 FKL327788:FKM327788 FUH327788:FUI327788 GED327788:GEE327788 GNZ327788:GOA327788 GXV327788:GXW327788 HHR327788:HHS327788 HRN327788:HRO327788 IBJ327788:IBK327788 ILF327788:ILG327788 IVB327788:IVC327788 JEX327788:JEY327788 JOT327788:JOU327788 JYP327788:JYQ327788 KIL327788:KIM327788 KSH327788:KSI327788 LCD327788:LCE327788 LLZ327788:LMA327788 LVV327788:LVW327788 MFR327788:MFS327788 MPN327788:MPO327788 MZJ327788:MZK327788 NJF327788:NJG327788 NTB327788:NTC327788 OCX327788:OCY327788 OMT327788:OMU327788 OWP327788:OWQ327788 PGL327788:PGM327788 PQH327788:PQI327788 QAD327788:QAE327788 QJZ327788:QKA327788 QTV327788:QTW327788 RDR327788:RDS327788 RNN327788:RNO327788 RXJ327788:RXK327788 SHF327788:SHG327788 SRB327788:SRC327788 TAX327788:TAY327788 TKT327788:TKU327788 TUP327788:TUQ327788 UEL327788:UEM327788 UOH327788:UOI327788 UYD327788:UYE327788 VHZ327788:VIA327788 VRV327788:VRW327788 WBR327788:WBS327788 WLN327788:WLO327788 WVJ327788:WVK327788 D393324 IX393324:IY393324 ST393324:SU393324 ACP393324:ACQ393324 AML393324:AMM393324 AWH393324:AWI393324 BGD393324:BGE393324 BPZ393324:BQA393324 BZV393324:BZW393324 CJR393324:CJS393324 CTN393324:CTO393324 DDJ393324:DDK393324 DNF393324:DNG393324 DXB393324:DXC393324 EGX393324:EGY393324 EQT393324:EQU393324 FAP393324:FAQ393324 FKL393324:FKM393324 FUH393324:FUI393324 GED393324:GEE393324 GNZ393324:GOA393324 GXV393324:GXW393324 HHR393324:HHS393324 HRN393324:HRO393324 IBJ393324:IBK393324 ILF393324:ILG393324 IVB393324:IVC393324 JEX393324:JEY393324 JOT393324:JOU393324 JYP393324:JYQ393324 KIL393324:KIM393324 KSH393324:KSI393324 LCD393324:LCE393324 LLZ393324:LMA393324 LVV393324:LVW393324 MFR393324:MFS393324 MPN393324:MPO393324 MZJ393324:MZK393324 NJF393324:NJG393324 NTB393324:NTC393324 OCX393324:OCY393324 OMT393324:OMU393324 OWP393324:OWQ393324 PGL393324:PGM393324 PQH393324:PQI393324 QAD393324:QAE393324 QJZ393324:QKA393324 QTV393324:QTW393324 RDR393324:RDS393324 RNN393324:RNO393324 RXJ393324:RXK393324 SHF393324:SHG393324 SRB393324:SRC393324 TAX393324:TAY393324 TKT393324:TKU393324 TUP393324:TUQ393324 UEL393324:UEM393324 UOH393324:UOI393324 UYD393324:UYE393324 VHZ393324:VIA393324 VRV393324:VRW393324 WBR393324:WBS393324 WLN393324:WLO393324 WVJ393324:WVK393324 D458860 IX458860:IY458860 ST458860:SU458860 ACP458860:ACQ458860 AML458860:AMM458860 AWH458860:AWI458860 BGD458860:BGE458860 BPZ458860:BQA458860 BZV458860:BZW458860 CJR458860:CJS458860 CTN458860:CTO458860 DDJ458860:DDK458860 DNF458860:DNG458860 DXB458860:DXC458860 EGX458860:EGY458860 EQT458860:EQU458860 FAP458860:FAQ458860 FKL458860:FKM458860 FUH458860:FUI458860 GED458860:GEE458860 GNZ458860:GOA458860 GXV458860:GXW458860 HHR458860:HHS458860 HRN458860:HRO458860 IBJ458860:IBK458860 ILF458860:ILG458860 IVB458860:IVC458860 JEX458860:JEY458860 JOT458860:JOU458860 JYP458860:JYQ458860 KIL458860:KIM458860 KSH458860:KSI458860 LCD458860:LCE458860 LLZ458860:LMA458860 LVV458860:LVW458860 MFR458860:MFS458860 MPN458860:MPO458860 MZJ458860:MZK458860 NJF458860:NJG458860 NTB458860:NTC458860 OCX458860:OCY458860 OMT458860:OMU458860 OWP458860:OWQ458860 PGL458860:PGM458860 PQH458860:PQI458860 QAD458860:QAE458860 QJZ458860:QKA458860 QTV458860:QTW458860 RDR458860:RDS458860 RNN458860:RNO458860 RXJ458860:RXK458860 SHF458860:SHG458860 SRB458860:SRC458860 TAX458860:TAY458860 TKT458860:TKU458860 TUP458860:TUQ458860 UEL458860:UEM458860 UOH458860:UOI458860 UYD458860:UYE458860 VHZ458860:VIA458860 VRV458860:VRW458860 WBR458860:WBS458860 WLN458860:WLO458860 WVJ458860:WVK458860 D524396 IX524396:IY524396 ST524396:SU524396 ACP524396:ACQ524396 AML524396:AMM524396 AWH524396:AWI524396 BGD524396:BGE524396 BPZ524396:BQA524396 BZV524396:BZW524396 CJR524396:CJS524396 CTN524396:CTO524396 DDJ524396:DDK524396 DNF524396:DNG524396 DXB524396:DXC524396 EGX524396:EGY524396 EQT524396:EQU524396 FAP524396:FAQ524396 FKL524396:FKM524396 FUH524396:FUI524396 GED524396:GEE524396 GNZ524396:GOA524396 GXV524396:GXW524396 HHR524396:HHS524396 HRN524396:HRO524396 IBJ524396:IBK524396 ILF524396:ILG524396 IVB524396:IVC524396 JEX524396:JEY524396 JOT524396:JOU524396 JYP524396:JYQ524396 KIL524396:KIM524396 KSH524396:KSI524396 LCD524396:LCE524396 LLZ524396:LMA524396 LVV524396:LVW524396 MFR524396:MFS524396 MPN524396:MPO524396 MZJ524396:MZK524396 NJF524396:NJG524396 NTB524396:NTC524396 OCX524396:OCY524396 OMT524396:OMU524396 OWP524396:OWQ524396 PGL524396:PGM524396 PQH524396:PQI524396 QAD524396:QAE524396 QJZ524396:QKA524396 QTV524396:QTW524396 RDR524396:RDS524396 RNN524396:RNO524396 RXJ524396:RXK524396 SHF524396:SHG524396 SRB524396:SRC524396 TAX524396:TAY524396 TKT524396:TKU524396 TUP524396:TUQ524396 UEL524396:UEM524396 UOH524396:UOI524396 UYD524396:UYE524396 VHZ524396:VIA524396 VRV524396:VRW524396 WBR524396:WBS524396 WLN524396:WLO524396 WVJ524396:WVK524396 D589932 IX589932:IY589932 ST589932:SU589932 ACP589932:ACQ589932 AML589932:AMM589932 AWH589932:AWI589932 BGD589932:BGE589932 BPZ589932:BQA589932 BZV589932:BZW589932 CJR589932:CJS589932 CTN589932:CTO589932 DDJ589932:DDK589932 DNF589932:DNG589932 DXB589932:DXC589932 EGX589932:EGY589932 EQT589932:EQU589932 FAP589932:FAQ589932 FKL589932:FKM589932 FUH589932:FUI589932 GED589932:GEE589932 GNZ589932:GOA589932 GXV589932:GXW589932 HHR589932:HHS589932 HRN589932:HRO589932 IBJ589932:IBK589932 ILF589932:ILG589932 IVB589932:IVC589932 JEX589932:JEY589932 JOT589932:JOU589932 JYP589932:JYQ589932 KIL589932:KIM589932 KSH589932:KSI589932 LCD589932:LCE589932 LLZ589932:LMA589932 LVV589932:LVW589932 MFR589932:MFS589932 MPN589932:MPO589932 MZJ589932:MZK589932 NJF589932:NJG589932 NTB589932:NTC589932 OCX589932:OCY589932 OMT589932:OMU589932 OWP589932:OWQ589932 PGL589932:PGM589932 PQH589932:PQI589932 QAD589932:QAE589932 QJZ589932:QKA589932 QTV589932:QTW589932 RDR589932:RDS589932 RNN589932:RNO589932 RXJ589932:RXK589932 SHF589932:SHG589932 SRB589932:SRC589932 TAX589932:TAY589932 TKT589932:TKU589932 TUP589932:TUQ589932 UEL589932:UEM589932 UOH589932:UOI589932 UYD589932:UYE589932 VHZ589932:VIA589932 VRV589932:VRW589932 WBR589932:WBS589932 WLN589932:WLO589932 WVJ589932:WVK589932 D655468 IX655468:IY655468 ST655468:SU655468 ACP655468:ACQ655468 AML655468:AMM655468 AWH655468:AWI655468 BGD655468:BGE655468 BPZ655468:BQA655468 BZV655468:BZW655468 CJR655468:CJS655468 CTN655468:CTO655468 DDJ655468:DDK655468 DNF655468:DNG655468 DXB655468:DXC655468 EGX655468:EGY655468 EQT655468:EQU655468 FAP655468:FAQ655468 FKL655468:FKM655468 FUH655468:FUI655468 GED655468:GEE655468 GNZ655468:GOA655468 GXV655468:GXW655468 HHR655468:HHS655468 HRN655468:HRO655468 IBJ655468:IBK655468 ILF655468:ILG655468 IVB655468:IVC655468 JEX655468:JEY655468 JOT655468:JOU655468 JYP655468:JYQ655468 KIL655468:KIM655468 KSH655468:KSI655468 LCD655468:LCE655468 LLZ655468:LMA655468 LVV655468:LVW655468 MFR655468:MFS655468 MPN655468:MPO655468 MZJ655468:MZK655468 NJF655468:NJG655468 NTB655468:NTC655468 OCX655468:OCY655468 OMT655468:OMU655468 OWP655468:OWQ655468 PGL655468:PGM655468 PQH655468:PQI655468 QAD655468:QAE655468 QJZ655468:QKA655468 QTV655468:QTW655468 RDR655468:RDS655468 RNN655468:RNO655468 RXJ655468:RXK655468 SHF655468:SHG655468 SRB655468:SRC655468 TAX655468:TAY655468 TKT655468:TKU655468 TUP655468:TUQ655468 UEL655468:UEM655468 UOH655468:UOI655468 UYD655468:UYE655468 VHZ655468:VIA655468 VRV655468:VRW655468 WBR655468:WBS655468 WLN655468:WLO655468 WVJ655468:WVK655468 D721004 IX721004:IY721004 ST721004:SU721004 ACP721004:ACQ721004 AML721004:AMM721004 AWH721004:AWI721004 BGD721004:BGE721004 BPZ721004:BQA721004 BZV721004:BZW721004 CJR721004:CJS721004 CTN721004:CTO721004 DDJ721004:DDK721004 DNF721004:DNG721004 DXB721004:DXC721004 EGX721004:EGY721004 EQT721004:EQU721004 FAP721004:FAQ721004 FKL721004:FKM721004 FUH721004:FUI721004 GED721004:GEE721004 GNZ721004:GOA721004 GXV721004:GXW721004 HHR721004:HHS721004 HRN721004:HRO721004 IBJ721004:IBK721004 ILF721004:ILG721004 IVB721004:IVC721004 JEX721004:JEY721004 JOT721004:JOU721004 JYP721004:JYQ721004 KIL721004:KIM721004 KSH721004:KSI721004 LCD721004:LCE721004 LLZ721004:LMA721004 LVV721004:LVW721004 MFR721004:MFS721004 MPN721004:MPO721004 MZJ721004:MZK721004 NJF721004:NJG721004 NTB721004:NTC721004 OCX721004:OCY721004 OMT721004:OMU721004 OWP721004:OWQ721004 PGL721004:PGM721004 PQH721004:PQI721004 QAD721004:QAE721004 QJZ721004:QKA721004 QTV721004:QTW721004 RDR721004:RDS721004 RNN721004:RNO721004 RXJ721004:RXK721004 SHF721004:SHG721004 SRB721004:SRC721004 TAX721004:TAY721004 TKT721004:TKU721004 TUP721004:TUQ721004 UEL721004:UEM721004 UOH721004:UOI721004 UYD721004:UYE721004 VHZ721004:VIA721004 VRV721004:VRW721004 WBR721004:WBS721004 WLN721004:WLO721004 WVJ721004:WVK721004 D786540 IX786540:IY786540 ST786540:SU786540 ACP786540:ACQ786540 AML786540:AMM786540 AWH786540:AWI786540 BGD786540:BGE786540 BPZ786540:BQA786540 BZV786540:BZW786540 CJR786540:CJS786540 CTN786540:CTO786540 DDJ786540:DDK786540 DNF786540:DNG786540 DXB786540:DXC786540 EGX786540:EGY786540 EQT786540:EQU786540 FAP786540:FAQ786540 FKL786540:FKM786540 FUH786540:FUI786540 GED786540:GEE786540 GNZ786540:GOA786540 GXV786540:GXW786540 HHR786540:HHS786540 HRN786540:HRO786540 IBJ786540:IBK786540 ILF786540:ILG786540 IVB786540:IVC786540 JEX786540:JEY786540 JOT786540:JOU786540 JYP786540:JYQ786540 KIL786540:KIM786540 KSH786540:KSI786540 LCD786540:LCE786540 LLZ786540:LMA786540 LVV786540:LVW786540 MFR786540:MFS786540 MPN786540:MPO786540 MZJ786540:MZK786540 NJF786540:NJG786540 NTB786540:NTC786540 OCX786540:OCY786540 OMT786540:OMU786540 OWP786540:OWQ786540 PGL786540:PGM786540 PQH786540:PQI786540 QAD786540:QAE786540 QJZ786540:QKA786540 QTV786540:QTW786540 RDR786540:RDS786540 RNN786540:RNO786540 RXJ786540:RXK786540 SHF786540:SHG786540 SRB786540:SRC786540 TAX786540:TAY786540 TKT786540:TKU786540 TUP786540:TUQ786540 UEL786540:UEM786540 UOH786540:UOI786540 UYD786540:UYE786540 VHZ786540:VIA786540 VRV786540:VRW786540 WBR786540:WBS786540 WLN786540:WLO786540 WVJ786540:WVK786540 D852076 IX852076:IY852076 ST852076:SU852076 ACP852076:ACQ852076 AML852076:AMM852076 AWH852076:AWI852076 BGD852076:BGE852076 BPZ852076:BQA852076 BZV852076:BZW852076 CJR852076:CJS852076 CTN852076:CTO852076 DDJ852076:DDK852076 DNF852076:DNG852076 DXB852076:DXC852076 EGX852076:EGY852076 EQT852076:EQU852076 FAP852076:FAQ852076 FKL852076:FKM852076 FUH852076:FUI852076 GED852076:GEE852076 GNZ852076:GOA852076 GXV852076:GXW852076 HHR852076:HHS852076 HRN852076:HRO852076 IBJ852076:IBK852076 ILF852076:ILG852076 IVB852076:IVC852076 JEX852076:JEY852076 JOT852076:JOU852076 JYP852076:JYQ852076 KIL852076:KIM852076 KSH852076:KSI852076 LCD852076:LCE852076 LLZ852076:LMA852076 LVV852076:LVW852076 MFR852076:MFS852076 MPN852076:MPO852076 MZJ852076:MZK852076 NJF852076:NJG852076 NTB852076:NTC852076 OCX852076:OCY852076 OMT852076:OMU852076 OWP852076:OWQ852076 PGL852076:PGM852076 PQH852076:PQI852076 QAD852076:QAE852076 QJZ852076:QKA852076 QTV852076:QTW852076 RDR852076:RDS852076 RNN852076:RNO852076 RXJ852076:RXK852076 SHF852076:SHG852076 SRB852076:SRC852076 TAX852076:TAY852076 TKT852076:TKU852076 TUP852076:TUQ852076 UEL852076:UEM852076 UOH852076:UOI852076 UYD852076:UYE852076 VHZ852076:VIA852076 VRV852076:VRW852076 WBR852076:WBS852076 WLN852076:WLO852076 WVJ852076:WVK852076 D917612 IX917612:IY917612 ST917612:SU917612 ACP917612:ACQ917612 AML917612:AMM917612 AWH917612:AWI917612 BGD917612:BGE917612 BPZ917612:BQA917612 BZV917612:BZW917612 CJR917612:CJS917612 CTN917612:CTO917612 DDJ917612:DDK917612 DNF917612:DNG917612 DXB917612:DXC917612 EGX917612:EGY917612 EQT917612:EQU917612 FAP917612:FAQ917612 FKL917612:FKM917612 FUH917612:FUI917612 GED917612:GEE917612 GNZ917612:GOA917612 GXV917612:GXW917612 HHR917612:HHS917612 HRN917612:HRO917612 IBJ917612:IBK917612 ILF917612:ILG917612 IVB917612:IVC917612 JEX917612:JEY917612 JOT917612:JOU917612 JYP917612:JYQ917612 KIL917612:KIM917612 KSH917612:KSI917612 LCD917612:LCE917612 LLZ917612:LMA917612 LVV917612:LVW917612 MFR917612:MFS917612 MPN917612:MPO917612 MZJ917612:MZK917612 NJF917612:NJG917612 NTB917612:NTC917612 OCX917612:OCY917612 OMT917612:OMU917612 OWP917612:OWQ917612 PGL917612:PGM917612 PQH917612:PQI917612 QAD917612:QAE917612 QJZ917612:QKA917612 QTV917612:QTW917612 RDR917612:RDS917612 RNN917612:RNO917612 RXJ917612:RXK917612 SHF917612:SHG917612 SRB917612:SRC917612 TAX917612:TAY917612 TKT917612:TKU917612 TUP917612:TUQ917612 UEL917612:UEM917612 UOH917612:UOI917612 UYD917612:UYE917612 VHZ917612:VIA917612 VRV917612:VRW917612 WBR917612:WBS917612 WLN917612:WLO917612 WVJ917612:WVK917612 D983148 IX983148:IY983148 ST983148:SU983148 ACP983148:ACQ983148 AML983148:AMM983148 AWH983148:AWI983148 BGD983148:BGE983148 BPZ983148:BQA983148 BZV983148:BZW983148 CJR983148:CJS983148 CTN983148:CTO983148 DDJ983148:DDK983148 DNF983148:DNG983148 DXB983148:DXC983148 EGX983148:EGY983148 EQT983148:EQU983148 FAP983148:FAQ983148 FKL983148:FKM983148 FUH983148:FUI983148 GED983148:GEE983148 GNZ983148:GOA983148 GXV983148:GXW983148 HHR983148:HHS983148 HRN983148:HRO983148 IBJ983148:IBK983148 ILF983148:ILG983148 IVB983148:IVC983148 JEX983148:JEY983148 JOT983148:JOU983148 JYP983148:JYQ983148 KIL983148:KIM983148 KSH983148:KSI983148 LCD983148:LCE983148 LLZ983148:LMA983148 LVV983148:LVW983148 MFR983148:MFS983148 MPN983148:MPO983148 MZJ983148:MZK983148 NJF983148:NJG983148 NTB983148:NTC983148 OCX983148:OCY983148 OMT983148:OMU983148 OWP983148:OWQ983148 PGL983148:PGM983148 PQH983148:PQI983148 QAD983148:QAE983148 QJZ983148:QKA983148 QTV983148:QTW983148 RDR983148:RDS983148 RNN983148:RNO983148 RXJ983148:RXK983148 SHF983148:SHG983148 SRB983148:SRC983148 TAX983148:TAY983148 TKT983148:TKU983148 TUP983148:TUQ983148 UEL983148:UEM983148 UOH983148:UOI983148 UYD983148:UYE983148 VHZ983148:VIA983148 VRV983148:VRW983148 WBR983148:WBS983148 WLN983148:WLO983148 WVJ983148:WVK983148">
      <formula1>0</formula1>
      <formula2>0</formula2>
    </dataValidation>
    <dataValidation type="decimal" operator="greaterThanOrEqual" allowBlank="1" showInputMessage="1" showErrorMessage="1" sqref="D77 IX77:IY77 ST77:SU77 ACP77:ACQ77 AML77:AMM77 AWH77:AWI77 BGD77:BGE77 BPZ77:BQA77 BZV77:BZW77 CJR77:CJS77 CTN77:CTO77 DDJ77:DDK77 DNF77:DNG77 DXB77:DXC77 EGX77:EGY77 EQT77:EQU77 FAP77:FAQ77 FKL77:FKM77 FUH77:FUI77 GED77:GEE77 GNZ77:GOA77 GXV77:GXW77 HHR77:HHS77 HRN77:HRO77 IBJ77:IBK77 ILF77:ILG77 IVB77:IVC77 JEX77:JEY77 JOT77:JOU77 JYP77:JYQ77 KIL77:KIM77 KSH77:KSI77 LCD77:LCE77 LLZ77:LMA77 LVV77:LVW77 MFR77:MFS77 MPN77:MPO77 MZJ77:MZK77 NJF77:NJG77 NTB77:NTC77 OCX77:OCY77 OMT77:OMU77 OWP77:OWQ77 PGL77:PGM77 PQH77:PQI77 QAD77:QAE77 QJZ77:QKA77 QTV77:QTW77 RDR77:RDS77 RNN77:RNO77 RXJ77:RXK77 SHF77:SHG77 SRB77:SRC77 TAX77:TAY77 TKT77:TKU77 TUP77:TUQ77 UEL77:UEM77 UOH77:UOI77 UYD77:UYE77 VHZ77:VIA77 VRV77:VRW77 WBR77:WBS77 WLN77:WLO77 WVJ77:WVK77 D65613 IX65613:IY65613 ST65613:SU65613 ACP65613:ACQ65613 AML65613:AMM65613 AWH65613:AWI65613 BGD65613:BGE65613 BPZ65613:BQA65613 BZV65613:BZW65613 CJR65613:CJS65613 CTN65613:CTO65613 DDJ65613:DDK65613 DNF65613:DNG65613 DXB65613:DXC65613 EGX65613:EGY65613 EQT65613:EQU65613 FAP65613:FAQ65613 FKL65613:FKM65613 FUH65613:FUI65613 GED65613:GEE65613 GNZ65613:GOA65613 GXV65613:GXW65613 HHR65613:HHS65613 HRN65613:HRO65613 IBJ65613:IBK65613 ILF65613:ILG65613 IVB65613:IVC65613 JEX65613:JEY65613 JOT65613:JOU65613 JYP65613:JYQ65613 KIL65613:KIM65613 KSH65613:KSI65613 LCD65613:LCE65613 LLZ65613:LMA65613 LVV65613:LVW65613 MFR65613:MFS65613 MPN65613:MPO65613 MZJ65613:MZK65613 NJF65613:NJG65613 NTB65613:NTC65613 OCX65613:OCY65613 OMT65613:OMU65613 OWP65613:OWQ65613 PGL65613:PGM65613 PQH65613:PQI65613 QAD65613:QAE65613 QJZ65613:QKA65613 QTV65613:QTW65613 RDR65613:RDS65613 RNN65613:RNO65613 RXJ65613:RXK65613 SHF65613:SHG65613 SRB65613:SRC65613 TAX65613:TAY65613 TKT65613:TKU65613 TUP65613:TUQ65613 UEL65613:UEM65613 UOH65613:UOI65613 UYD65613:UYE65613 VHZ65613:VIA65613 VRV65613:VRW65613 WBR65613:WBS65613 WLN65613:WLO65613 WVJ65613:WVK65613 D131149 IX131149:IY131149 ST131149:SU131149 ACP131149:ACQ131149 AML131149:AMM131149 AWH131149:AWI131149 BGD131149:BGE131149 BPZ131149:BQA131149 BZV131149:BZW131149 CJR131149:CJS131149 CTN131149:CTO131149 DDJ131149:DDK131149 DNF131149:DNG131149 DXB131149:DXC131149 EGX131149:EGY131149 EQT131149:EQU131149 FAP131149:FAQ131149 FKL131149:FKM131149 FUH131149:FUI131149 GED131149:GEE131149 GNZ131149:GOA131149 GXV131149:GXW131149 HHR131149:HHS131149 HRN131149:HRO131149 IBJ131149:IBK131149 ILF131149:ILG131149 IVB131149:IVC131149 JEX131149:JEY131149 JOT131149:JOU131149 JYP131149:JYQ131149 KIL131149:KIM131149 KSH131149:KSI131149 LCD131149:LCE131149 LLZ131149:LMA131149 LVV131149:LVW131149 MFR131149:MFS131149 MPN131149:MPO131149 MZJ131149:MZK131149 NJF131149:NJG131149 NTB131149:NTC131149 OCX131149:OCY131149 OMT131149:OMU131149 OWP131149:OWQ131149 PGL131149:PGM131149 PQH131149:PQI131149 QAD131149:QAE131149 QJZ131149:QKA131149 QTV131149:QTW131149 RDR131149:RDS131149 RNN131149:RNO131149 RXJ131149:RXK131149 SHF131149:SHG131149 SRB131149:SRC131149 TAX131149:TAY131149 TKT131149:TKU131149 TUP131149:TUQ131149 UEL131149:UEM131149 UOH131149:UOI131149 UYD131149:UYE131149 VHZ131149:VIA131149 VRV131149:VRW131149 WBR131149:WBS131149 WLN131149:WLO131149 WVJ131149:WVK131149 D196685 IX196685:IY196685 ST196685:SU196685 ACP196685:ACQ196685 AML196685:AMM196685 AWH196685:AWI196685 BGD196685:BGE196685 BPZ196685:BQA196685 BZV196685:BZW196685 CJR196685:CJS196685 CTN196685:CTO196685 DDJ196685:DDK196685 DNF196685:DNG196685 DXB196685:DXC196685 EGX196685:EGY196685 EQT196685:EQU196685 FAP196685:FAQ196685 FKL196685:FKM196685 FUH196685:FUI196685 GED196685:GEE196685 GNZ196685:GOA196685 GXV196685:GXW196685 HHR196685:HHS196685 HRN196685:HRO196685 IBJ196685:IBK196685 ILF196685:ILG196685 IVB196685:IVC196685 JEX196685:JEY196685 JOT196685:JOU196685 JYP196685:JYQ196685 KIL196685:KIM196685 KSH196685:KSI196685 LCD196685:LCE196685 LLZ196685:LMA196685 LVV196685:LVW196685 MFR196685:MFS196685 MPN196685:MPO196685 MZJ196685:MZK196685 NJF196685:NJG196685 NTB196685:NTC196685 OCX196685:OCY196685 OMT196685:OMU196685 OWP196685:OWQ196685 PGL196685:PGM196685 PQH196685:PQI196685 QAD196685:QAE196685 QJZ196685:QKA196685 QTV196685:QTW196685 RDR196685:RDS196685 RNN196685:RNO196685 RXJ196685:RXK196685 SHF196685:SHG196685 SRB196685:SRC196685 TAX196685:TAY196685 TKT196685:TKU196685 TUP196685:TUQ196685 UEL196685:UEM196685 UOH196685:UOI196685 UYD196685:UYE196685 VHZ196685:VIA196685 VRV196685:VRW196685 WBR196685:WBS196685 WLN196685:WLO196685 WVJ196685:WVK196685 D262221 IX262221:IY262221 ST262221:SU262221 ACP262221:ACQ262221 AML262221:AMM262221 AWH262221:AWI262221 BGD262221:BGE262221 BPZ262221:BQA262221 BZV262221:BZW262221 CJR262221:CJS262221 CTN262221:CTO262221 DDJ262221:DDK262221 DNF262221:DNG262221 DXB262221:DXC262221 EGX262221:EGY262221 EQT262221:EQU262221 FAP262221:FAQ262221 FKL262221:FKM262221 FUH262221:FUI262221 GED262221:GEE262221 GNZ262221:GOA262221 GXV262221:GXW262221 HHR262221:HHS262221 HRN262221:HRO262221 IBJ262221:IBK262221 ILF262221:ILG262221 IVB262221:IVC262221 JEX262221:JEY262221 JOT262221:JOU262221 JYP262221:JYQ262221 KIL262221:KIM262221 KSH262221:KSI262221 LCD262221:LCE262221 LLZ262221:LMA262221 LVV262221:LVW262221 MFR262221:MFS262221 MPN262221:MPO262221 MZJ262221:MZK262221 NJF262221:NJG262221 NTB262221:NTC262221 OCX262221:OCY262221 OMT262221:OMU262221 OWP262221:OWQ262221 PGL262221:PGM262221 PQH262221:PQI262221 QAD262221:QAE262221 QJZ262221:QKA262221 QTV262221:QTW262221 RDR262221:RDS262221 RNN262221:RNO262221 RXJ262221:RXK262221 SHF262221:SHG262221 SRB262221:SRC262221 TAX262221:TAY262221 TKT262221:TKU262221 TUP262221:TUQ262221 UEL262221:UEM262221 UOH262221:UOI262221 UYD262221:UYE262221 VHZ262221:VIA262221 VRV262221:VRW262221 WBR262221:WBS262221 WLN262221:WLO262221 WVJ262221:WVK262221 D327757 IX327757:IY327757 ST327757:SU327757 ACP327757:ACQ327757 AML327757:AMM327757 AWH327757:AWI327757 BGD327757:BGE327757 BPZ327757:BQA327757 BZV327757:BZW327757 CJR327757:CJS327757 CTN327757:CTO327757 DDJ327757:DDK327757 DNF327757:DNG327757 DXB327757:DXC327757 EGX327757:EGY327757 EQT327757:EQU327757 FAP327757:FAQ327757 FKL327757:FKM327757 FUH327757:FUI327757 GED327757:GEE327757 GNZ327757:GOA327757 GXV327757:GXW327757 HHR327757:HHS327757 HRN327757:HRO327757 IBJ327757:IBK327757 ILF327757:ILG327757 IVB327757:IVC327757 JEX327757:JEY327757 JOT327757:JOU327757 JYP327757:JYQ327757 KIL327757:KIM327757 KSH327757:KSI327757 LCD327757:LCE327757 LLZ327757:LMA327757 LVV327757:LVW327757 MFR327757:MFS327757 MPN327757:MPO327757 MZJ327757:MZK327757 NJF327757:NJG327757 NTB327757:NTC327757 OCX327757:OCY327757 OMT327757:OMU327757 OWP327757:OWQ327757 PGL327757:PGM327757 PQH327757:PQI327757 QAD327757:QAE327757 QJZ327757:QKA327757 QTV327757:QTW327757 RDR327757:RDS327757 RNN327757:RNO327757 RXJ327757:RXK327757 SHF327757:SHG327757 SRB327757:SRC327757 TAX327757:TAY327757 TKT327757:TKU327757 TUP327757:TUQ327757 UEL327757:UEM327757 UOH327757:UOI327757 UYD327757:UYE327757 VHZ327757:VIA327757 VRV327757:VRW327757 WBR327757:WBS327757 WLN327757:WLO327757 WVJ327757:WVK327757 D393293 IX393293:IY393293 ST393293:SU393293 ACP393293:ACQ393293 AML393293:AMM393293 AWH393293:AWI393293 BGD393293:BGE393293 BPZ393293:BQA393293 BZV393293:BZW393293 CJR393293:CJS393293 CTN393293:CTO393293 DDJ393293:DDK393293 DNF393293:DNG393293 DXB393293:DXC393293 EGX393293:EGY393293 EQT393293:EQU393293 FAP393293:FAQ393293 FKL393293:FKM393293 FUH393293:FUI393293 GED393293:GEE393293 GNZ393293:GOA393293 GXV393293:GXW393293 HHR393293:HHS393293 HRN393293:HRO393293 IBJ393293:IBK393293 ILF393293:ILG393293 IVB393293:IVC393293 JEX393293:JEY393293 JOT393293:JOU393293 JYP393293:JYQ393293 KIL393293:KIM393293 KSH393293:KSI393293 LCD393293:LCE393293 LLZ393293:LMA393293 LVV393293:LVW393293 MFR393293:MFS393293 MPN393293:MPO393293 MZJ393293:MZK393293 NJF393293:NJG393293 NTB393293:NTC393293 OCX393293:OCY393293 OMT393293:OMU393293 OWP393293:OWQ393293 PGL393293:PGM393293 PQH393293:PQI393293 QAD393293:QAE393293 QJZ393293:QKA393293 QTV393293:QTW393293 RDR393293:RDS393293 RNN393293:RNO393293 RXJ393293:RXK393293 SHF393293:SHG393293 SRB393293:SRC393293 TAX393293:TAY393293 TKT393293:TKU393293 TUP393293:TUQ393293 UEL393293:UEM393293 UOH393293:UOI393293 UYD393293:UYE393293 VHZ393293:VIA393293 VRV393293:VRW393293 WBR393293:WBS393293 WLN393293:WLO393293 WVJ393293:WVK393293 D458829 IX458829:IY458829 ST458829:SU458829 ACP458829:ACQ458829 AML458829:AMM458829 AWH458829:AWI458829 BGD458829:BGE458829 BPZ458829:BQA458829 BZV458829:BZW458829 CJR458829:CJS458829 CTN458829:CTO458829 DDJ458829:DDK458829 DNF458829:DNG458829 DXB458829:DXC458829 EGX458829:EGY458829 EQT458829:EQU458829 FAP458829:FAQ458829 FKL458829:FKM458829 FUH458829:FUI458829 GED458829:GEE458829 GNZ458829:GOA458829 GXV458829:GXW458829 HHR458829:HHS458829 HRN458829:HRO458829 IBJ458829:IBK458829 ILF458829:ILG458829 IVB458829:IVC458829 JEX458829:JEY458829 JOT458829:JOU458829 JYP458829:JYQ458829 KIL458829:KIM458829 KSH458829:KSI458829 LCD458829:LCE458829 LLZ458829:LMA458829 LVV458829:LVW458829 MFR458829:MFS458829 MPN458829:MPO458829 MZJ458829:MZK458829 NJF458829:NJG458829 NTB458829:NTC458829 OCX458829:OCY458829 OMT458829:OMU458829 OWP458829:OWQ458829 PGL458829:PGM458829 PQH458829:PQI458829 QAD458829:QAE458829 QJZ458829:QKA458829 QTV458829:QTW458829 RDR458829:RDS458829 RNN458829:RNO458829 RXJ458829:RXK458829 SHF458829:SHG458829 SRB458829:SRC458829 TAX458829:TAY458829 TKT458829:TKU458829 TUP458829:TUQ458829 UEL458829:UEM458829 UOH458829:UOI458829 UYD458829:UYE458829 VHZ458829:VIA458829 VRV458829:VRW458829 WBR458829:WBS458829 WLN458829:WLO458829 WVJ458829:WVK458829 D524365 IX524365:IY524365 ST524365:SU524365 ACP524365:ACQ524365 AML524365:AMM524365 AWH524365:AWI524365 BGD524365:BGE524365 BPZ524365:BQA524365 BZV524365:BZW524365 CJR524365:CJS524365 CTN524365:CTO524365 DDJ524365:DDK524365 DNF524365:DNG524365 DXB524365:DXC524365 EGX524365:EGY524365 EQT524365:EQU524365 FAP524365:FAQ524365 FKL524365:FKM524365 FUH524365:FUI524365 GED524365:GEE524365 GNZ524365:GOA524365 GXV524365:GXW524365 HHR524365:HHS524365 HRN524365:HRO524365 IBJ524365:IBK524365 ILF524365:ILG524365 IVB524365:IVC524365 JEX524365:JEY524365 JOT524365:JOU524365 JYP524365:JYQ524365 KIL524365:KIM524365 KSH524365:KSI524365 LCD524365:LCE524365 LLZ524365:LMA524365 LVV524365:LVW524365 MFR524365:MFS524365 MPN524365:MPO524365 MZJ524365:MZK524365 NJF524365:NJG524365 NTB524365:NTC524365 OCX524365:OCY524365 OMT524365:OMU524365 OWP524365:OWQ524365 PGL524365:PGM524365 PQH524365:PQI524365 QAD524365:QAE524365 QJZ524365:QKA524365 QTV524365:QTW524365 RDR524365:RDS524365 RNN524365:RNO524365 RXJ524365:RXK524365 SHF524365:SHG524365 SRB524365:SRC524365 TAX524365:TAY524365 TKT524365:TKU524365 TUP524365:TUQ524365 UEL524365:UEM524365 UOH524365:UOI524365 UYD524365:UYE524365 VHZ524365:VIA524365 VRV524365:VRW524365 WBR524365:WBS524365 WLN524365:WLO524365 WVJ524365:WVK524365 D589901 IX589901:IY589901 ST589901:SU589901 ACP589901:ACQ589901 AML589901:AMM589901 AWH589901:AWI589901 BGD589901:BGE589901 BPZ589901:BQA589901 BZV589901:BZW589901 CJR589901:CJS589901 CTN589901:CTO589901 DDJ589901:DDK589901 DNF589901:DNG589901 DXB589901:DXC589901 EGX589901:EGY589901 EQT589901:EQU589901 FAP589901:FAQ589901 FKL589901:FKM589901 FUH589901:FUI589901 GED589901:GEE589901 GNZ589901:GOA589901 GXV589901:GXW589901 HHR589901:HHS589901 HRN589901:HRO589901 IBJ589901:IBK589901 ILF589901:ILG589901 IVB589901:IVC589901 JEX589901:JEY589901 JOT589901:JOU589901 JYP589901:JYQ589901 KIL589901:KIM589901 KSH589901:KSI589901 LCD589901:LCE589901 LLZ589901:LMA589901 LVV589901:LVW589901 MFR589901:MFS589901 MPN589901:MPO589901 MZJ589901:MZK589901 NJF589901:NJG589901 NTB589901:NTC589901 OCX589901:OCY589901 OMT589901:OMU589901 OWP589901:OWQ589901 PGL589901:PGM589901 PQH589901:PQI589901 QAD589901:QAE589901 QJZ589901:QKA589901 QTV589901:QTW589901 RDR589901:RDS589901 RNN589901:RNO589901 RXJ589901:RXK589901 SHF589901:SHG589901 SRB589901:SRC589901 TAX589901:TAY589901 TKT589901:TKU589901 TUP589901:TUQ589901 UEL589901:UEM589901 UOH589901:UOI589901 UYD589901:UYE589901 VHZ589901:VIA589901 VRV589901:VRW589901 WBR589901:WBS589901 WLN589901:WLO589901 WVJ589901:WVK589901 D655437 IX655437:IY655437 ST655437:SU655437 ACP655437:ACQ655437 AML655437:AMM655437 AWH655437:AWI655437 BGD655437:BGE655437 BPZ655437:BQA655437 BZV655437:BZW655437 CJR655437:CJS655437 CTN655437:CTO655437 DDJ655437:DDK655437 DNF655437:DNG655437 DXB655437:DXC655437 EGX655437:EGY655437 EQT655437:EQU655437 FAP655437:FAQ655437 FKL655437:FKM655437 FUH655437:FUI655437 GED655437:GEE655437 GNZ655437:GOA655437 GXV655437:GXW655437 HHR655437:HHS655437 HRN655437:HRO655437 IBJ655437:IBK655437 ILF655437:ILG655437 IVB655437:IVC655437 JEX655437:JEY655437 JOT655437:JOU655437 JYP655437:JYQ655437 KIL655437:KIM655437 KSH655437:KSI655437 LCD655437:LCE655437 LLZ655437:LMA655437 LVV655437:LVW655437 MFR655437:MFS655437 MPN655437:MPO655437 MZJ655437:MZK655437 NJF655437:NJG655437 NTB655437:NTC655437 OCX655437:OCY655437 OMT655437:OMU655437 OWP655437:OWQ655437 PGL655437:PGM655437 PQH655437:PQI655437 QAD655437:QAE655437 QJZ655437:QKA655437 QTV655437:QTW655437 RDR655437:RDS655437 RNN655437:RNO655437 RXJ655437:RXK655437 SHF655437:SHG655437 SRB655437:SRC655437 TAX655437:TAY655437 TKT655437:TKU655437 TUP655437:TUQ655437 UEL655437:UEM655437 UOH655437:UOI655437 UYD655437:UYE655437 VHZ655437:VIA655437 VRV655437:VRW655437 WBR655437:WBS655437 WLN655437:WLO655437 WVJ655437:WVK655437 D720973 IX720973:IY720973 ST720973:SU720973 ACP720973:ACQ720973 AML720973:AMM720973 AWH720973:AWI720973 BGD720973:BGE720973 BPZ720973:BQA720973 BZV720973:BZW720973 CJR720973:CJS720973 CTN720973:CTO720973 DDJ720973:DDK720973 DNF720973:DNG720973 DXB720973:DXC720973 EGX720973:EGY720973 EQT720973:EQU720973 FAP720973:FAQ720973 FKL720973:FKM720973 FUH720973:FUI720973 GED720973:GEE720973 GNZ720973:GOA720973 GXV720973:GXW720973 HHR720973:HHS720973 HRN720973:HRO720973 IBJ720973:IBK720973 ILF720973:ILG720973 IVB720973:IVC720973 JEX720973:JEY720973 JOT720973:JOU720973 JYP720973:JYQ720973 KIL720973:KIM720973 KSH720973:KSI720973 LCD720973:LCE720973 LLZ720973:LMA720973 LVV720973:LVW720973 MFR720973:MFS720973 MPN720973:MPO720973 MZJ720973:MZK720973 NJF720973:NJG720973 NTB720973:NTC720973 OCX720973:OCY720973 OMT720973:OMU720973 OWP720973:OWQ720973 PGL720973:PGM720973 PQH720973:PQI720973 QAD720973:QAE720973 QJZ720973:QKA720973 QTV720973:QTW720973 RDR720973:RDS720973 RNN720973:RNO720973 RXJ720973:RXK720973 SHF720973:SHG720973 SRB720973:SRC720973 TAX720973:TAY720973 TKT720973:TKU720973 TUP720973:TUQ720973 UEL720973:UEM720973 UOH720973:UOI720973 UYD720973:UYE720973 VHZ720973:VIA720973 VRV720973:VRW720973 WBR720973:WBS720973 WLN720973:WLO720973 WVJ720973:WVK720973 D786509 IX786509:IY786509 ST786509:SU786509 ACP786509:ACQ786509 AML786509:AMM786509 AWH786509:AWI786509 BGD786509:BGE786509 BPZ786509:BQA786509 BZV786509:BZW786509 CJR786509:CJS786509 CTN786509:CTO786509 DDJ786509:DDK786509 DNF786509:DNG786509 DXB786509:DXC786509 EGX786509:EGY786509 EQT786509:EQU786509 FAP786509:FAQ786509 FKL786509:FKM786509 FUH786509:FUI786509 GED786509:GEE786509 GNZ786509:GOA786509 GXV786509:GXW786509 HHR786509:HHS786509 HRN786509:HRO786509 IBJ786509:IBK786509 ILF786509:ILG786509 IVB786509:IVC786509 JEX786509:JEY786509 JOT786509:JOU786509 JYP786509:JYQ786509 KIL786509:KIM786509 KSH786509:KSI786509 LCD786509:LCE786509 LLZ786509:LMA786509 LVV786509:LVW786509 MFR786509:MFS786509 MPN786509:MPO786509 MZJ786509:MZK786509 NJF786509:NJG786509 NTB786509:NTC786509 OCX786509:OCY786509 OMT786509:OMU786509 OWP786509:OWQ786509 PGL786509:PGM786509 PQH786509:PQI786509 QAD786509:QAE786509 QJZ786509:QKA786509 QTV786509:QTW786509 RDR786509:RDS786509 RNN786509:RNO786509 RXJ786509:RXK786509 SHF786509:SHG786509 SRB786509:SRC786509 TAX786509:TAY786509 TKT786509:TKU786509 TUP786509:TUQ786509 UEL786509:UEM786509 UOH786509:UOI786509 UYD786509:UYE786509 VHZ786509:VIA786509 VRV786509:VRW786509 WBR786509:WBS786509 WLN786509:WLO786509 WVJ786509:WVK786509 D852045 IX852045:IY852045 ST852045:SU852045 ACP852045:ACQ852045 AML852045:AMM852045 AWH852045:AWI852045 BGD852045:BGE852045 BPZ852045:BQA852045 BZV852045:BZW852045 CJR852045:CJS852045 CTN852045:CTO852045 DDJ852045:DDK852045 DNF852045:DNG852045 DXB852045:DXC852045 EGX852045:EGY852045 EQT852045:EQU852045 FAP852045:FAQ852045 FKL852045:FKM852045 FUH852045:FUI852045 GED852045:GEE852045 GNZ852045:GOA852045 GXV852045:GXW852045 HHR852045:HHS852045 HRN852045:HRO852045 IBJ852045:IBK852045 ILF852045:ILG852045 IVB852045:IVC852045 JEX852045:JEY852045 JOT852045:JOU852045 JYP852045:JYQ852045 KIL852045:KIM852045 KSH852045:KSI852045 LCD852045:LCE852045 LLZ852045:LMA852045 LVV852045:LVW852045 MFR852045:MFS852045 MPN852045:MPO852045 MZJ852045:MZK852045 NJF852045:NJG852045 NTB852045:NTC852045 OCX852045:OCY852045 OMT852045:OMU852045 OWP852045:OWQ852045 PGL852045:PGM852045 PQH852045:PQI852045 QAD852045:QAE852045 QJZ852045:QKA852045 QTV852045:QTW852045 RDR852045:RDS852045 RNN852045:RNO852045 RXJ852045:RXK852045 SHF852045:SHG852045 SRB852045:SRC852045 TAX852045:TAY852045 TKT852045:TKU852045 TUP852045:TUQ852045 UEL852045:UEM852045 UOH852045:UOI852045 UYD852045:UYE852045 VHZ852045:VIA852045 VRV852045:VRW852045 WBR852045:WBS852045 WLN852045:WLO852045 WVJ852045:WVK852045 D917581 IX917581:IY917581 ST917581:SU917581 ACP917581:ACQ917581 AML917581:AMM917581 AWH917581:AWI917581 BGD917581:BGE917581 BPZ917581:BQA917581 BZV917581:BZW917581 CJR917581:CJS917581 CTN917581:CTO917581 DDJ917581:DDK917581 DNF917581:DNG917581 DXB917581:DXC917581 EGX917581:EGY917581 EQT917581:EQU917581 FAP917581:FAQ917581 FKL917581:FKM917581 FUH917581:FUI917581 GED917581:GEE917581 GNZ917581:GOA917581 GXV917581:GXW917581 HHR917581:HHS917581 HRN917581:HRO917581 IBJ917581:IBK917581 ILF917581:ILG917581 IVB917581:IVC917581 JEX917581:JEY917581 JOT917581:JOU917581 JYP917581:JYQ917581 KIL917581:KIM917581 KSH917581:KSI917581 LCD917581:LCE917581 LLZ917581:LMA917581 LVV917581:LVW917581 MFR917581:MFS917581 MPN917581:MPO917581 MZJ917581:MZK917581 NJF917581:NJG917581 NTB917581:NTC917581 OCX917581:OCY917581 OMT917581:OMU917581 OWP917581:OWQ917581 PGL917581:PGM917581 PQH917581:PQI917581 QAD917581:QAE917581 QJZ917581:QKA917581 QTV917581:QTW917581 RDR917581:RDS917581 RNN917581:RNO917581 RXJ917581:RXK917581 SHF917581:SHG917581 SRB917581:SRC917581 TAX917581:TAY917581 TKT917581:TKU917581 TUP917581:TUQ917581 UEL917581:UEM917581 UOH917581:UOI917581 UYD917581:UYE917581 VHZ917581:VIA917581 VRV917581:VRW917581 WBR917581:WBS917581 WLN917581:WLO917581 WVJ917581:WVK917581 D983117 IX983117:IY983117 ST983117:SU983117 ACP983117:ACQ983117 AML983117:AMM983117 AWH983117:AWI983117 BGD983117:BGE983117 BPZ983117:BQA983117 BZV983117:BZW983117 CJR983117:CJS983117 CTN983117:CTO983117 DDJ983117:DDK983117 DNF983117:DNG983117 DXB983117:DXC983117 EGX983117:EGY983117 EQT983117:EQU983117 FAP983117:FAQ983117 FKL983117:FKM983117 FUH983117:FUI983117 GED983117:GEE983117 GNZ983117:GOA983117 GXV983117:GXW983117 HHR983117:HHS983117 HRN983117:HRO983117 IBJ983117:IBK983117 ILF983117:ILG983117 IVB983117:IVC983117 JEX983117:JEY983117 JOT983117:JOU983117 JYP983117:JYQ983117 KIL983117:KIM983117 KSH983117:KSI983117 LCD983117:LCE983117 LLZ983117:LMA983117 LVV983117:LVW983117 MFR983117:MFS983117 MPN983117:MPO983117 MZJ983117:MZK983117 NJF983117:NJG983117 NTB983117:NTC983117 OCX983117:OCY983117 OMT983117:OMU983117 OWP983117:OWQ983117 PGL983117:PGM983117 PQH983117:PQI983117 QAD983117:QAE983117 QJZ983117:QKA983117 QTV983117:QTW983117 RDR983117:RDS983117 RNN983117:RNO983117 RXJ983117:RXK983117 SHF983117:SHG983117 SRB983117:SRC983117 TAX983117:TAY983117 TKT983117:TKU983117 TUP983117:TUQ983117 UEL983117:UEM983117 UOH983117:UOI983117 UYD983117:UYE983117 VHZ983117:VIA983117 VRV983117:VRW983117 WBR983117:WBS983117 WLN983117:WLO983117 WVJ983117:WVK983117">
      <formula1>0</formula1>
      <formula2>0</formula2>
    </dataValidation>
    <dataValidation type="decimal" operator="greaterThanOrEqual" allowBlank="1" showErrorMessage="1" error="Debe ser un valor positivo o cero_x000a_" sqref="D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D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D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D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D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D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D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D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D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D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D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D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D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D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D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D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0</formula1>
      <formula2>0</formula2>
    </dataValidation>
    <dataValidation type="decimal" operator="greaterThanOrEqual" errorTitle="Error en los datos ingresados" error="El valor ingresado debe ser mayor o igual que cero" sqref="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formula1>0</formula1>
      <formula2>0</formula2>
    </dataValidation>
    <dataValidation type="date" allowBlank="1" showErrorMessage="1" errorTitle="Error de datos" error="Debe introducir una fecha válida" sqref="F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F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F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F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F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F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F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F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F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F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F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F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F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F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F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F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formula1>37622</formula1>
      <formula2>37986</formula2>
    </dataValidation>
    <dataValidation allowBlank="1" sqref="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IY65568 SU65568 ACQ65568 AMM65568 AWI65568 BGE65568 BQA65568 BZW65568 CJS65568 CTO65568 DDK65568 DNG65568 DXC65568 EGY65568 EQU65568 FAQ65568 FKM65568 FUI65568 GEE65568 GOA65568 GXW65568 HHS65568 HRO65568 IBK65568 ILG65568 IVC65568 JEY65568 JOU65568 JYQ65568 KIM65568 KSI65568 LCE65568 LMA65568 LVW65568 MFS65568 MPO65568 MZK65568 NJG65568 NTC65568 OCY65568 OMU65568 OWQ65568 PGM65568 PQI65568 QAE65568 QKA65568 QTW65568 RDS65568 RNO65568 RXK65568 SHG65568 SRC65568 TAY65568 TKU65568 TUQ65568 UEM65568 UOI65568 UYE65568 VIA65568 VRW65568 WBS65568 WLO65568 WVK65568 IY131104 SU131104 ACQ131104 AMM131104 AWI131104 BGE131104 BQA131104 BZW131104 CJS131104 CTO131104 DDK131104 DNG131104 DXC131104 EGY131104 EQU131104 FAQ131104 FKM131104 FUI131104 GEE131104 GOA131104 GXW131104 HHS131104 HRO131104 IBK131104 ILG131104 IVC131104 JEY131104 JOU131104 JYQ131104 KIM131104 KSI131104 LCE131104 LMA131104 LVW131104 MFS131104 MPO131104 MZK131104 NJG131104 NTC131104 OCY131104 OMU131104 OWQ131104 PGM131104 PQI131104 QAE131104 QKA131104 QTW131104 RDS131104 RNO131104 RXK131104 SHG131104 SRC131104 TAY131104 TKU131104 TUQ131104 UEM131104 UOI131104 UYE131104 VIA131104 VRW131104 WBS131104 WLO131104 WVK131104 IY196640 SU196640 ACQ196640 AMM196640 AWI196640 BGE196640 BQA196640 BZW196640 CJS196640 CTO196640 DDK196640 DNG196640 DXC196640 EGY196640 EQU196640 FAQ196640 FKM196640 FUI196640 GEE196640 GOA196640 GXW196640 HHS196640 HRO196640 IBK196640 ILG196640 IVC196640 JEY196640 JOU196640 JYQ196640 KIM196640 KSI196640 LCE196640 LMA196640 LVW196640 MFS196640 MPO196640 MZK196640 NJG196640 NTC196640 OCY196640 OMU196640 OWQ196640 PGM196640 PQI196640 QAE196640 QKA196640 QTW196640 RDS196640 RNO196640 RXK196640 SHG196640 SRC196640 TAY196640 TKU196640 TUQ196640 UEM196640 UOI196640 UYE196640 VIA196640 VRW196640 WBS196640 WLO196640 WVK196640 IY262176 SU262176 ACQ262176 AMM262176 AWI262176 BGE262176 BQA262176 BZW262176 CJS262176 CTO262176 DDK262176 DNG262176 DXC262176 EGY262176 EQU262176 FAQ262176 FKM262176 FUI262176 GEE262176 GOA262176 GXW262176 HHS262176 HRO262176 IBK262176 ILG262176 IVC262176 JEY262176 JOU262176 JYQ262176 KIM262176 KSI262176 LCE262176 LMA262176 LVW262176 MFS262176 MPO262176 MZK262176 NJG262176 NTC262176 OCY262176 OMU262176 OWQ262176 PGM262176 PQI262176 QAE262176 QKA262176 QTW262176 RDS262176 RNO262176 RXK262176 SHG262176 SRC262176 TAY262176 TKU262176 TUQ262176 UEM262176 UOI262176 UYE262176 VIA262176 VRW262176 WBS262176 WLO262176 WVK262176 IY327712 SU327712 ACQ327712 AMM327712 AWI327712 BGE327712 BQA327712 BZW327712 CJS327712 CTO327712 DDK327712 DNG327712 DXC327712 EGY327712 EQU327712 FAQ327712 FKM327712 FUI327712 GEE327712 GOA327712 GXW327712 HHS327712 HRO327712 IBK327712 ILG327712 IVC327712 JEY327712 JOU327712 JYQ327712 KIM327712 KSI327712 LCE327712 LMA327712 LVW327712 MFS327712 MPO327712 MZK327712 NJG327712 NTC327712 OCY327712 OMU327712 OWQ327712 PGM327712 PQI327712 QAE327712 QKA327712 QTW327712 RDS327712 RNO327712 RXK327712 SHG327712 SRC327712 TAY327712 TKU327712 TUQ327712 UEM327712 UOI327712 UYE327712 VIA327712 VRW327712 WBS327712 WLO327712 WVK327712 IY393248 SU393248 ACQ393248 AMM393248 AWI393248 BGE393248 BQA393248 BZW393248 CJS393248 CTO393248 DDK393248 DNG393248 DXC393248 EGY393248 EQU393248 FAQ393248 FKM393248 FUI393248 GEE393248 GOA393248 GXW393248 HHS393248 HRO393248 IBK393248 ILG393248 IVC393248 JEY393248 JOU393248 JYQ393248 KIM393248 KSI393248 LCE393248 LMA393248 LVW393248 MFS393248 MPO393248 MZK393248 NJG393248 NTC393248 OCY393248 OMU393248 OWQ393248 PGM393248 PQI393248 QAE393248 QKA393248 QTW393248 RDS393248 RNO393248 RXK393248 SHG393248 SRC393248 TAY393248 TKU393248 TUQ393248 UEM393248 UOI393248 UYE393248 VIA393248 VRW393248 WBS393248 WLO393248 WVK393248 IY458784 SU458784 ACQ458784 AMM458784 AWI458784 BGE458784 BQA458784 BZW458784 CJS458784 CTO458784 DDK458784 DNG458784 DXC458784 EGY458784 EQU458784 FAQ458784 FKM458784 FUI458784 GEE458784 GOA458784 GXW458784 HHS458784 HRO458784 IBK458784 ILG458784 IVC458784 JEY458784 JOU458784 JYQ458784 KIM458784 KSI458784 LCE458784 LMA458784 LVW458784 MFS458784 MPO458784 MZK458784 NJG458784 NTC458784 OCY458784 OMU458784 OWQ458784 PGM458784 PQI458784 QAE458784 QKA458784 QTW458784 RDS458784 RNO458784 RXK458784 SHG458784 SRC458784 TAY458784 TKU458784 TUQ458784 UEM458784 UOI458784 UYE458784 VIA458784 VRW458784 WBS458784 WLO458784 WVK458784 IY524320 SU524320 ACQ524320 AMM524320 AWI524320 BGE524320 BQA524320 BZW524320 CJS524320 CTO524320 DDK524320 DNG524320 DXC524320 EGY524320 EQU524320 FAQ524320 FKM524320 FUI524320 GEE524320 GOA524320 GXW524320 HHS524320 HRO524320 IBK524320 ILG524320 IVC524320 JEY524320 JOU524320 JYQ524320 KIM524320 KSI524320 LCE524320 LMA524320 LVW524320 MFS524320 MPO524320 MZK524320 NJG524320 NTC524320 OCY524320 OMU524320 OWQ524320 PGM524320 PQI524320 QAE524320 QKA524320 QTW524320 RDS524320 RNO524320 RXK524320 SHG524320 SRC524320 TAY524320 TKU524320 TUQ524320 UEM524320 UOI524320 UYE524320 VIA524320 VRW524320 WBS524320 WLO524320 WVK524320 IY589856 SU589856 ACQ589856 AMM589856 AWI589856 BGE589856 BQA589856 BZW589856 CJS589856 CTO589856 DDK589856 DNG589856 DXC589856 EGY589856 EQU589856 FAQ589856 FKM589856 FUI589856 GEE589856 GOA589856 GXW589856 HHS589856 HRO589856 IBK589856 ILG589856 IVC589856 JEY589856 JOU589856 JYQ589856 KIM589856 KSI589856 LCE589856 LMA589856 LVW589856 MFS589856 MPO589856 MZK589856 NJG589856 NTC589856 OCY589856 OMU589856 OWQ589856 PGM589856 PQI589856 QAE589856 QKA589856 QTW589856 RDS589856 RNO589856 RXK589856 SHG589856 SRC589856 TAY589856 TKU589856 TUQ589856 UEM589856 UOI589856 UYE589856 VIA589856 VRW589856 WBS589856 WLO589856 WVK589856 IY655392 SU655392 ACQ655392 AMM655392 AWI655392 BGE655392 BQA655392 BZW655392 CJS655392 CTO655392 DDK655392 DNG655392 DXC655392 EGY655392 EQU655392 FAQ655392 FKM655392 FUI655392 GEE655392 GOA655392 GXW655392 HHS655392 HRO655392 IBK655392 ILG655392 IVC655392 JEY655392 JOU655392 JYQ655392 KIM655392 KSI655392 LCE655392 LMA655392 LVW655392 MFS655392 MPO655392 MZK655392 NJG655392 NTC655392 OCY655392 OMU655392 OWQ655392 PGM655392 PQI655392 QAE655392 QKA655392 QTW655392 RDS655392 RNO655392 RXK655392 SHG655392 SRC655392 TAY655392 TKU655392 TUQ655392 UEM655392 UOI655392 UYE655392 VIA655392 VRW655392 WBS655392 WLO655392 WVK655392 IY720928 SU720928 ACQ720928 AMM720928 AWI720928 BGE720928 BQA720928 BZW720928 CJS720928 CTO720928 DDK720928 DNG720928 DXC720928 EGY720928 EQU720928 FAQ720928 FKM720928 FUI720928 GEE720928 GOA720928 GXW720928 HHS720928 HRO720928 IBK720928 ILG720928 IVC720928 JEY720928 JOU720928 JYQ720928 KIM720928 KSI720928 LCE720928 LMA720928 LVW720928 MFS720928 MPO720928 MZK720928 NJG720928 NTC720928 OCY720928 OMU720928 OWQ720928 PGM720928 PQI720928 QAE720928 QKA720928 QTW720928 RDS720928 RNO720928 RXK720928 SHG720928 SRC720928 TAY720928 TKU720928 TUQ720928 UEM720928 UOI720928 UYE720928 VIA720928 VRW720928 WBS720928 WLO720928 WVK720928 IY786464 SU786464 ACQ786464 AMM786464 AWI786464 BGE786464 BQA786464 BZW786464 CJS786464 CTO786464 DDK786464 DNG786464 DXC786464 EGY786464 EQU786464 FAQ786464 FKM786464 FUI786464 GEE786464 GOA786464 GXW786464 HHS786464 HRO786464 IBK786464 ILG786464 IVC786464 JEY786464 JOU786464 JYQ786464 KIM786464 KSI786464 LCE786464 LMA786464 LVW786464 MFS786464 MPO786464 MZK786464 NJG786464 NTC786464 OCY786464 OMU786464 OWQ786464 PGM786464 PQI786464 QAE786464 QKA786464 QTW786464 RDS786464 RNO786464 RXK786464 SHG786464 SRC786464 TAY786464 TKU786464 TUQ786464 UEM786464 UOI786464 UYE786464 VIA786464 VRW786464 WBS786464 WLO786464 WVK786464 IY852000 SU852000 ACQ852000 AMM852000 AWI852000 BGE852000 BQA852000 BZW852000 CJS852000 CTO852000 DDK852000 DNG852000 DXC852000 EGY852000 EQU852000 FAQ852000 FKM852000 FUI852000 GEE852000 GOA852000 GXW852000 HHS852000 HRO852000 IBK852000 ILG852000 IVC852000 JEY852000 JOU852000 JYQ852000 KIM852000 KSI852000 LCE852000 LMA852000 LVW852000 MFS852000 MPO852000 MZK852000 NJG852000 NTC852000 OCY852000 OMU852000 OWQ852000 PGM852000 PQI852000 QAE852000 QKA852000 QTW852000 RDS852000 RNO852000 RXK852000 SHG852000 SRC852000 TAY852000 TKU852000 TUQ852000 UEM852000 UOI852000 UYE852000 VIA852000 VRW852000 WBS852000 WLO852000 WVK852000 IY917536 SU917536 ACQ917536 AMM917536 AWI917536 BGE917536 BQA917536 BZW917536 CJS917536 CTO917536 DDK917536 DNG917536 DXC917536 EGY917536 EQU917536 FAQ917536 FKM917536 FUI917536 GEE917536 GOA917536 GXW917536 HHS917536 HRO917536 IBK917536 ILG917536 IVC917536 JEY917536 JOU917536 JYQ917536 KIM917536 KSI917536 LCE917536 LMA917536 LVW917536 MFS917536 MPO917536 MZK917536 NJG917536 NTC917536 OCY917536 OMU917536 OWQ917536 PGM917536 PQI917536 QAE917536 QKA917536 QTW917536 RDS917536 RNO917536 RXK917536 SHG917536 SRC917536 TAY917536 TKU917536 TUQ917536 UEM917536 UOI917536 UYE917536 VIA917536 VRW917536 WBS917536 WLO917536 WVK917536 IY983072 SU983072 ACQ983072 AMM983072 AWI983072 BGE983072 BQA983072 BZW983072 CJS983072 CTO983072 DDK983072 DNG983072 DXC983072 EGY983072 EQU983072 FAQ983072 FKM983072 FUI983072 GEE983072 GOA983072 GXW983072 HHS983072 HRO983072 IBK983072 ILG983072 IVC983072 JEY983072 JOU983072 JYQ983072 KIM983072 KSI983072 LCE983072 LMA983072 LVW983072 MFS983072 MPO983072 MZK983072 NJG983072 NTC983072 OCY983072 OMU983072 OWQ983072 PGM983072 PQI983072 QAE983072 QKA983072 QTW983072 RDS983072 RNO983072 RXK983072 SHG983072 SRC983072 TAY983072 TKU983072 TUQ983072 UEM983072 UOI983072 UYE983072 VIA983072 VRW983072 WBS983072 WLO983072 WVK983072 G132 JB132:JC132 SX132:SY132 ACT132:ACU132 AMP132:AMQ132 AWL132:AWM132 BGH132:BGI132 BQD132:BQE132 BZZ132:CAA132 CJV132:CJW132 CTR132:CTS132 DDN132:DDO132 DNJ132:DNK132 DXF132:DXG132 EHB132:EHC132 EQX132:EQY132 FAT132:FAU132 FKP132:FKQ132 FUL132:FUM132 GEH132:GEI132 GOD132:GOE132 GXZ132:GYA132 HHV132:HHW132 HRR132:HRS132 IBN132:IBO132 ILJ132:ILK132 IVF132:IVG132 JFB132:JFC132 JOX132:JOY132 JYT132:JYU132 KIP132:KIQ132 KSL132:KSM132 LCH132:LCI132 LMD132:LME132 LVZ132:LWA132 MFV132:MFW132 MPR132:MPS132 MZN132:MZO132 NJJ132:NJK132 NTF132:NTG132 ODB132:ODC132 OMX132:OMY132 OWT132:OWU132 PGP132:PGQ132 PQL132:PQM132 QAH132:QAI132 QKD132:QKE132 QTZ132:QUA132 RDV132:RDW132 RNR132:RNS132 RXN132:RXO132 SHJ132:SHK132 SRF132:SRG132 TBB132:TBC132 TKX132:TKY132 TUT132:TUU132 UEP132:UEQ132 UOL132:UOM132 UYH132:UYI132 VID132:VIE132 VRZ132:VSA132 WBV132:WBW132 WLR132:WLS132 WVN132:WVO132 G65668 JB65668:JC65668 SX65668:SY65668 ACT65668:ACU65668 AMP65668:AMQ65668 AWL65668:AWM65668 BGH65668:BGI65668 BQD65668:BQE65668 BZZ65668:CAA65668 CJV65668:CJW65668 CTR65668:CTS65668 DDN65668:DDO65668 DNJ65668:DNK65668 DXF65668:DXG65668 EHB65668:EHC65668 EQX65668:EQY65668 FAT65668:FAU65668 FKP65668:FKQ65668 FUL65668:FUM65668 GEH65668:GEI65668 GOD65668:GOE65668 GXZ65668:GYA65668 HHV65668:HHW65668 HRR65668:HRS65668 IBN65668:IBO65668 ILJ65668:ILK65668 IVF65668:IVG65668 JFB65668:JFC65668 JOX65668:JOY65668 JYT65668:JYU65668 KIP65668:KIQ65668 KSL65668:KSM65668 LCH65668:LCI65668 LMD65668:LME65668 LVZ65668:LWA65668 MFV65668:MFW65668 MPR65668:MPS65668 MZN65668:MZO65668 NJJ65668:NJK65668 NTF65668:NTG65668 ODB65668:ODC65668 OMX65668:OMY65668 OWT65668:OWU65668 PGP65668:PGQ65668 PQL65668:PQM65668 QAH65668:QAI65668 QKD65668:QKE65668 QTZ65668:QUA65668 RDV65668:RDW65668 RNR65668:RNS65668 RXN65668:RXO65668 SHJ65668:SHK65668 SRF65668:SRG65668 TBB65668:TBC65668 TKX65668:TKY65668 TUT65668:TUU65668 UEP65668:UEQ65668 UOL65668:UOM65668 UYH65668:UYI65668 VID65668:VIE65668 VRZ65668:VSA65668 WBV65668:WBW65668 WLR65668:WLS65668 WVN65668:WVO65668 G131204 JB131204:JC131204 SX131204:SY131204 ACT131204:ACU131204 AMP131204:AMQ131204 AWL131204:AWM131204 BGH131204:BGI131204 BQD131204:BQE131204 BZZ131204:CAA131204 CJV131204:CJW131204 CTR131204:CTS131204 DDN131204:DDO131204 DNJ131204:DNK131204 DXF131204:DXG131204 EHB131204:EHC131204 EQX131204:EQY131204 FAT131204:FAU131204 FKP131204:FKQ131204 FUL131204:FUM131204 GEH131204:GEI131204 GOD131204:GOE131204 GXZ131204:GYA131204 HHV131204:HHW131204 HRR131204:HRS131204 IBN131204:IBO131204 ILJ131204:ILK131204 IVF131204:IVG131204 JFB131204:JFC131204 JOX131204:JOY131204 JYT131204:JYU131204 KIP131204:KIQ131204 KSL131204:KSM131204 LCH131204:LCI131204 LMD131204:LME131204 LVZ131204:LWA131204 MFV131204:MFW131204 MPR131204:MPS131204 MZN131204:MZO131204 NJJ131204:NJK131204 NTF131204:NTG131204 ODB131204:ODC131204 OMX131204:OMY131204 OWT131204:OWU131204 PGP131204:PGQ131204 PQL131204:PQM131204 QAH131204:QAI131204 QKD131204:QKE131204 QTZ131204:QUA131204 RDV131204:RDW131204 RNR131204:RNS131204 RXN131204:RXO131204 SHJ131204:SHK131204 SRF131204:SRG131204 TBB131204:TBC131204 TKX131204:TKY131204 TUT131204:TUU131204 UEP131204:UEQ131204 UOL131204:UOM131204 UYH131204:UYI131204 VID131204:VIE131204 VRZ131204:VSA131204 WBV131204:WBW131204 WLR131204:WLS131204 WVN131204:WVO131204 G196740 JB196740:JC196740 SX196740:SY196740 ACT196740:ACU196740 AMP196740:AMQ196740 AWL196740:AWM196740 BGH196740:BGI196740 BQD196740:BQE196740 BZZ196740:CAA196740 CJV196740:CJW196740 CTR196740:CTS196740 DDN196740:DDO196740 DNJ196740:DNK196740 DXF196740:DXG196740 EHB196740:EHC196740 EQX196740:EQY196740 FAT196740:FAU196740 FKP196740:FKQ196740 FUL196740:FUM196740 GEH196740:GEI196740 GOD196740:GOE196740 GXZ196740:GYA196740 HHV196740:HHW196740 HRR196740:HRS196740 IBN196740:IBO196740 ILJ196740:ILK196740 IVF196740:IVG196740 JFB196740:JFC196740 JOX196740:JOY196740 JYT196740:JYU196740 KIP196740:KIQ196740 KSL196740:KSM196740 LCH196740:LCI196740 LMD196740:LME196740 LVZ196740:LWA196740 MFV196740:MFW196740 MPR196740:MPS196740 MZN196740:MZO196740 NJJ196740:NJK196740 NTF196740:NTG196740 ODB196740:ODC196740 OMX196740:OMY196740 OWT196740:OWU196740 PGP196740:PGQ196740 PQL196740:PQM196740 QAH196740:QAI196740 QKD196740:QKE196740 QTZ196740:QUA196740 RDV196740:RDW196740 RNR196740:RNS196740 RXN196740:RXO196740 SHJ196740:SHK196740 SRF196740:SRG196740 TBB196740:TBC196740 TKX196740:TKY196740 TUT196740:TUU196740 UEP196740:UEQ196740 UOL196740:UOM196740 UYH196740:UYI196740 VID196740:VIE196740 VRZ196740:VSA196740 WBV196740:WBW196740 WLR196740:WLS196740 WVN196740:WVO196740 G262276 JB262276:JC262276 SX262276:SY262276 ACT262276:ACU262276 AMP262276:AMQ262276 AWL262276:AWM262276 BGH262276:BGI262276 BQD262276:BQE262276 BZZ262276:CAA262276 CJV262276:CJW262276 CTR262276:CTS262276 DDN262276:DDO262276 DNJ262276:DNK262276 DXF262276:DXG262276 EHB262276:EHC262276 EQX262276:EQY262276 FAT262276:FAU262276 FKP262276:FKQ262276 FUL262276:FUM262276 GEH262276:GEI262276 GOD262276:GOE262276 GXZ262276:GYA262276 HHV262276:HHW262276 HRR262276:HRS262276 IBN262276:IBO262276 ILJ262276:ILK262276 IVF262276:IVG262276 JFB262276:JFC262276 JOX262276:JOY262276 JYT262276:JYU262276 KIP262276:KIQ262276 KSL262276:KSM262276 LCH262276:LCI262276 LMD262276:LME262276 LVZ262276:LWA262276 MFV262276:MFW262276 MPR262276:MPS262276 MZN262276:MZO262276 NJJ262276:NJK262276 NTF262276:NTG262276 ODB262276:ODC262276 OMX262276:OMY262276 OWT262276:OWU262276 PGP262276:PGQ262276 PQL262276:PQM262276 QAH262276:QAI262276 QKD262276:QKE262276 QTZ262276:QUA262276 RDV262276:RDW262276 RNR262276:RNS262276 RXN262276:RXO262276 SHJ262276:SHK262276 SRF262276:SRG262276 TBB262276:TBC262276 TKX262276:TKY262276 TUT262276:TUU262276 UEP262276:UEQ262276 UOL262276:UOM262276 UYH262276:UYI262276 VID262276:VIE262276 VRZ262276:VSA262276 WBV262276:WBW262276 WLR262276:WLS262276 WVN262276:WVO262276 G327812 JB327812:JC327812 SX327812:SY327812 ACT327812:ACU327812 AMP327812:AMQ327812 AWL327812:AWM327812 BGH327812:BGI327812 BQD327812:BQE327812 BZZ327812:CAA327812 CJV327812:CJW327812 CTR327812:CTS327812 DDN327812:DDO327812 DNJ327812:DNK327812 DXF327812:DXG327812 EHB327812:EHC327812 EQX327812:EQY327812 FAT327812:FAU327812 FKP327812:FKQ327812 FUL327812:FUM327812 GEH327812:GEI327812 GOD327812:GOE327812 GXZ327812:GYA327812 HHV327812:HHW327812 HRR327812:HRS327812 IBN327812:IBO327812 ILJ327812:ILK327812 IVF327812:IVG327812 JFB327812:JFC327812 JOX327812:JOY327812 JYT327812:JYU327812 KIP327812:KIQ327812 KSL327812:KSM327812 LCH327812:LCI327812 LMD327812:LME327812 LVZ327812:LWA327812 MFV327812:MFW327812 MPR327812:MPS327812 MZN327812:MZO327812 NJJ327812:NJK327812 NTF327812:NTG327812 ODB327812:ODC327812 OMX327812:OMY327812 OWT327812:OWU327812 PGP327812:PGQ327812 PQL327812:PQM327812 QAH327812:QAI327812 QKD327812:QKE327812 QTZ327812:QUA327812 RDV327812:RDW327812 RNR327812:RNS327812 RXN327812:RXO327812 SHJ327812:SHK327812 SRF327812:SRG327812 TBB327812:TBC327812 TKX327812:TKY327812 TUT327812:TUU327812 UEP327812:UEQ327812 UOL327812:UOM327812 UYH327812:UYI327812 VID327812:VIE327812 VRZ327812:VSA327812 WBV327812:WBW327812 WLR327812:WLS327812 WVN327812:WVO327812 G393348 JB393348:JC393348 SX393348:SY393348 ACT393348:ACU393348 AMP393348:AMQ393348 AWL393348:AWM393348 BGH393348:BGI393348 BQD393348:BQE393348 BZZ393348:CAA393348 CJV393348:CJW393348 CTR393348:CTS393348 DDN393348:DDO393348 DNJ393348:DNK393348 DXF393348:DXG393348 EHB393348:EHC393348 EQX393348:EQY393348 FAT393348:FAU393348 FKP393348:FKQ393348 FUL393348:FUM393348 GEH393348:GEI393348 GOD393348:GOE393348 GXZ393348:GYA393348 HHV393348:HHW393348 HRR393348:HRS393348 IBN393348:IBO393348 ILJ393348:ILK393348 IVF393348:IVG393348 JFB393348:JFC393348 JOX393348:JOY393348 JYT393348:JYU393348 KIP393348:KIQ393348 KSL393348:KSM393348 LCH393348:LCI393348 LMD393348:LME393348 LVZ393348:LWA393348 MFV393348:MFW393348 MPR393348:MPS393348 MZN393348:MZO393348 NJJ393348:NJK393348 NTF393348:NTG393348 ODB393348:ODC393348 OMX393348:OMY393348 OWT393348:OWU393348 PGP393348:PGQ393348 PQL393348:PQM393348 QAH393348:QAI393348 QKD393348:QKE393348 QTZ393348:QUA393348 RDV393348:RDW393348 RNR393348:RNS393348 RXN393348:RXO393348 SHJ393348:SHK393348 SRF393348:SRG393348 TBB393348:TBC393348 TKX393348:TKY393348 TUT393348:TUU393348 UEP393348:UEQ393348 UOL393348:UOM393348 UYH393348:UYI393348 VID393348:VIE393348 VRZ393348:VSA393348 WBV393348:WBW393348 WLR393348:WLS393348 WVN393348:WVO393348 G458884 JB458884:JC458884 SX458884:SY458884 ACT458884:ACU458884 AMP458884:AMQ458884 AWL458884:AWM458884 BGH458884:BGI458884 BQD458884:BQE458884 BZZ458884:CAA458884 CJV458884:CJW458884 CTR458884:CTS458884 DDN458884:DDO458884 DNJ458884:DNK458884 DXF458884:DXG458884 EHB458884:EHC458884 EQX458884:EQY458884 FAT458884:FAU458884 FKP458884:FKQ458884 FUL458884:FUM458884 GEH458884:GEI458884 GOD458884:GOE458884 GXZ458884:GYA458884 HHV458884:HHW458884 HRR458884:HRS458884 IBN458884:IBO458884 ILJ458884:ILK458884 IVF458884:IVG458884 JFB458884:JFC458884 JOX458884:JOY458884 JYT458884:JYU458884 KIP458884:KIQ458884 KSL458884:KSM458884 LCH458884:LCI458884 LMD458884:LME458884 LVZ458884:LWA458884 MFV458884:MFW458884 MPR458884:MPS458884 MZN458884:MZO458884 NJJ458884:NJK458884 NTF458884:NTG458884 ODB458884:ODC458884 OMX458884:OMY458884 OWT458884:OWU458884 PGP458884:PGQ458884 PQL458884:PQM458884 QAH458884:QAI458884 QKD458884:QKE458884 QTZ458884:QUA458884 RDV458884:RDW458884 RNR458884:RNS458884 RXN458884:RXO458884 SHJ458884:SHK458884 SRF458884:SRG458884 TBB458884:TBC458884 TKX458884:TKY458884 TUT458884:TUU458884 UEP458884:UEQ458884 UOL458884:UOM458884 UYH458884:UYI458884 VID458884:VIE458884 VRZ458884:VSA458884 WBV458884:WBW458884 WLR458884:WLS458884 WVN458884:WVO458884 G524420 JB524420:JC524420 SX524420:SY524420 ACT524420:ACU524420 AMP524420:AMQ524420 AWL524420:AWM524420 BGH524420:BGI524420 BQD524420:BQE524420 BZZ524420:CAA524420 CJV524420:CJW524420 CTR524420:CTS524420 DDN524420:DDO524420 DNJ524420:DNK524420 DXF524420:DXG524420 EHB524420:EHC524420 EQX524420:EQY524420 FAT524420:FAU524420 FKP524420:FKQ524420 FUL524420:FUM524420 GEH524420:GEI524420 GOD524420:GOE524420 GXZ524420:GYA524420 HHV524420:HHW524420 HRR524420:HRS524420 IBN524420:IBO524420 ILJ524420:ILK524420 IVF524420:IVG524420 JFB524420:JFC524420 JOX524420:JOY524420 JYT524420:JYU524420 KIP524420:KIQ524420 KSL524420:KSM524420 LCH524420:LCI524420 LMD524420:LME524420 LVZ524420:LWA524420 MFV524420:MFW524420 MPR524420:MPS524420 MZN524420:MZO524420 NJJ524420:NJK524420 NTF524420:NTG524420 ODB524420:ODC524420 OMX524420:OMY524420 OWT524420:OWU524420 PGP524420:PGQ524420 PQL524420:PQM524420 QAH524420:QAI524420 QKD524420:QKE524420 QTZ524420:QUA524420 RDV524420:RDW524420 RNR524420:RNS524420 RXN524420:RXO524420 SHJ524420:SHK524420 SRF524420:SRG524420 TBB524420:TBC524420 TKX524420:TKY524420 TUT524420:TUU524420 UEP524420:UEQ524420 UOL524420:UOM524420 UYH524420:UYI524420 VID524420:VIE524420 VRZ524420:VSA524420 WBV524420:WBW524420 WLR524420:WLS524420 WVN524420:WVO524420 G589956 JB589956:JC589956 SX589956:SY589956 ACT589956:ACU589956 AMP589956:AMQ589956 AWL589956:AWM589956 BGH589956:BGI589956 BQD589956:BQE589956 BZZ589956:CAA589956 CJV589956:CJW589956 CTR589956:CTS589956 DDN589956:DDO589956 DNJ589956:DNK589956 DXF589956:DXG589956 EHB589956:EHC589956 EQX589956:EQY589956 FAT589956:FAU589956 FKP589956:FKQ589956 FUL589956:FUM589956 GEH589956:GEI589956 GOD589956:GOE589956 GXZ589956:GYA589956 HHV589956:HHW589956 HRR589956:HRS589956 IBN589956:IBO589956 ILJ589956:ILK589956 IVF589956:IVG589956 JFB589956:JFC589956 JOX589956:JOY589956 JYT589956:JYU589956 KIP589956:KIQ589956 KSL589956:KSM589956 LCH589956:LCI589956 LMD589956:LME589956 LVZ589956:LWA589956 MFV589956:MFW589956 MPR589956:MPS589956 MZN589956:MZO589956 NJJ589956:NJK589956 NTF589956:NTG589956 ODB589956:ODC589956 OMX589956:OMY589956 OWT589956:OWU589956 PGP589956:PGQ589956 PQL589956:PQM589956 QAH589956:QAI589956 QKD589956:QKE589956 QTZ589956:QUA589956 RDV589956:RDW589956 RNR589956:RNS589956 RXN589956:RXO589956 SHJ589956:SHK589956 SRF589956:SRG589956 TBB589956:TBC589956 TKX589956:TKY589956 TUT589956:TUU589956 UEP589956:UEQ589956 UOL589956:UOM589956 UYH589956:UYI589956 VID589956:VIE589956 VRZ589956:VSA589956 WBV589956:WBW589956 WLR589956:WLS589956 WVN589956:WVO589956 G655492 JB655492:JC655492 SX655492:SY655492 ACT655492:ACU655492 AMP655492:AMQ655492 AWL655492:AWM655492 BGH655492:BGI655492 BQD655492:BQE655492 BZZ655492:CAA655492 CJV655492:CJW655492 CTR655492:CTS655492 DDN655492:DDO655492 DNJ655492:DNK655492 DXF655492:DXG655492 EHB655492:EHC655492 EQX655492:EQY655492 FAT655492:FAU655492 FKP655492:FKQ655492 FUL655492:FUM655492 GEH655492:GEI655492 GOD655492:GOE655492 GXZ655492:GYA655492 HHV655492:HHW655492 HRR655492:HRS655492 IBN655492:IBO655492 ILJ655492:ILK655492 IVF655492:IVG655492 JFB655492:JFC655492 JOX655492:JOY655492 JYT655492:JYU655492 KIP655492:KIQ655492 KSL655492:KSM655492 LCH655492:LCI655492 LMD655492:LME655492 LVZ655492:LWA655492 MFV655492:MFW655492 MPR655492:MPS655492 MZN655492:MZO655492 NJJ655492:NJK655492 NTF655492:NTG655492 ODB655492:ODC655492 OMX655492:OMY655492 OWT655492:OWU655492 PGP655492:PGQ655492 PQL655492:PQM655492 QAH655492:QAI655492 QKD655492:QKE655492 QTZ655492:QUA655492 RDV655492:RDW655492 RNR655492:RNS655492 RXN655492:RXO655492 SHJ655492:SHK655492 SRF655492:SRG655492 TBB655492:TBC655492 TKX655492:TKY655492 TUT655492:TUU655492 UEP655492:UEQ655492 UOL655492:UOM655492 UYH655492:UYI655492 VID655492:VIE655492 VRZ655492:VSA655492 WBV655492:WBW655492 WLR655492:WLS655492 WVN655492:WVO655492 G721028 JB721028:JC721028 SX721028:SY721028 ACT721028:ACU721028 AMP721028:AMQ721028 AWL721028:AWM721028 BGH721028:BGI721028 BQD721028:BQE721028 BZZ721028:CAA721028 CJV721028:CJW721028 CTR721028:CTS721028 DDN721028:DDO721028 DNJ721028:DNK721028 DXF721028:DXG721028 EHB721028:EHC721028 EQX721028:EQY721028 FAT721028:FAU721028 FKP721028:FKQ721028 FUL721028:FUM721028 GEH721028:GEI721028 GOD721028:GOE721028 GXZ721028:GYA721028 HHV721028:HHW721028 HRR721028:HRS721028 IBN721028:IBO721028 ILJ721028:ILK721028 IVF721028:IVG721028 JFB721028:JFC721028 JOX721028:JOY721028 JYT721028:JYU721028 KIP721028:KIQ721028 KSL721028:KSM721028 LCH721028:LCI721028 LMD721028:LME721028 LVZ721028:LWA721028 MFV721028:MFW721028 MPR721028:MPS721028 MZN721028:MZO721028 NJJ721028:NJK721028 NTF721028:NTG721028 ODB721028:ODC721028 OMX721028:OMY721028 OWT721028:OWU721028 PGP721028:PGQ721028 PQL721028:PQM721028 QAH721028:QAI721028 QKD721028:QKE721028 QTZ721028:QUA721028 RDV721028:RDW721028 RNR721028:RNS721028 RXN721028:RXO721028 SHJ721028:SHK721028 SRF721028:SRG721028 TBB721028:TBC721028 TKX721028:TKY721028 TUT721028:TUU721028 UEP721028:UEQ721028 UOL721028:UOM721028 UYH721028:UYI721028 VID721028:VIE721028 VRZ721028:VSA721028 WBV721028:WBW721028 WLR721028:WLS721028 WVN721028:WVO721028 G786564 JB786564:JC786564 SX786564:SY786564 ACT786564:ACU786564 AMP786564:AMQ786564 AWL786564:AWM786564 BGH786564:BGI786564 BQD786564:BQE786564 BZZ786564:CAA786564 CJV786564:CJW786564 CTR786564:CTS786564 DDN786564:DDO786564 DNJ786564:DNK786564 DXF786564:DXG786564 EHB786564:EHC786564 EQX786564:EQY786564 FAT786564:FAU786564 FKP786564:FKQ786564 FUL786564:FUM786564 GEH786564:GEI786564 GOD786564:GOE786564 GXZ786564:GYA786564 HHV786564:HHW786564 HRR786564:HRS786564 IBN786564:IBO786564 ILJ786564:ILK786564 IVF786564:IVG786564 JFB786564:JFC786564 JOX786564:JOY786564 JYT786564:JYU786564 KIP786564:KIQ786564 KSL786564:KSM786564 LCH786564:LCI786564 LMD786564:LME786564 LVZ786564:LWA786564 MFV786564:MFW786564 MPR786564:MPS786564 MZN786564:MZO786564 NJJ786564:NJK786564 NTF786564:NTG786564 ODB786564:ODC786564 OMX786564:OMY786564 OWT786564:OWU786564 PGP786564:PGQ786564 PQL786564:PQM786564 QAH786564:QAI786564 QKD786564:QKE786564 QTZ786564:QUA786564 RDV786564:RDW786564 RNR786564:RNS786564 RXN786564:RXO786564 SHJ786564:SHK786564 SRF786564:SRG786564 TBB786564:TBC786564 TKX786564:TKY786564 TUT786564:TUU786564 UEP786564:UEQ786564 UOL786564:UOM786564 UYH786564:UYI786564 VID786564:VIE786564 VRZ786564:VSA786564 WBV786564:WBW786564 WLR786564:WLS786564 WVN786564:WVO786564 G852100 JB852100:JC852100 SX852100:SY852100 ACT852100:ACU852100 AMP852100:AMQ852100 AWL852100:AWM852100 BGH852100:BGI852100 BQD852100:BQE852100 BZZ852100:CAA852100 CJV852100:CJW852100 CTR852100:CTS852100 DDN852100:DDO852100 DNJ852100:DNK852100 DXF852100:DXG852100 EHB852100:EHC852100 EQX852100:EQY852100 FAT852100:FAU852100 FKP852100:FKQ852100 FUL852100:FUM852100 GEH852100:GEI852100 GOD852100:GOE852100 GXZ852100:GYA852100 HHV852100:HHW852100 HRR852100:HRS852100 IBN852100:IBO852100 ILJ852100:ILK852100 IVF852100:IVG852100 JFB852100:JFC852100 JOX852100:JOY852100 JYT852100:JYU852100 KIP852100:KIQ852100 KSL852100:KSM852100 LCH852100:LCI852100 LMD852100:LME852100 LVZ852100:LWA852100 MFV852100:MFW852100 MPR852100:MPS852100 MZN852100:MZO852100 NJJ852100:NJK852100 NTF852100:NTG852100 ODB852100:ODC852100 OMX852100:OMY852100 OWT852100:OWU852100 PGP852100:PGQ852100 PQL852100:PQM852100 QAH852100:QAI852100 QKD852100:QKE852100 QTZ852100:QUA852100 RDV852100:RDW852100 RNR852100:RNS852100 RXN852100:RXO852100 SHJ852100:SHK852100 SRF852100:SRG852100 TBB852100:TBC852100 TKX852100:TKY852100 TUT852100:TUU852100 UEP852100:UEQ852100 UOL852100:UOM852100 UYH852100:UYI852100 VID852100:VIE852100 VRZ852100:VSA852100 WBV852100:WBW852100 WLR852100:WLS852100 WVN852100:WVO852100 G917636 JB917636:JC917636 SX917636:SY917636 ACT917636:ACU917636 AMP917636:AMQ917636 AWL917636:AWM917636 BGH917636:BGI917636 BQD917636:BQE917636 BZZ917636:CAA917636 CJV917636:CJW917636 CTR917636:CTS917636 DDN917636:DDO917636 DNJ917636:DNK917636 DXF917636:DXG917636 EHB917636:EHC917636 EQX917636:EQY917636 FAT917636:FAU917636 FKP917636:FKQ917636 FUL917636:FUM917636 GEH917636:GEI917636 GOD917636:GOE917636 GXZ917636:GYA917636 HHV917636:HHW917636 HRR917636:HRS917636 IBN917636:IBO917636 ILJ917636:ILK917636 IVF917636:IVG917636 JFB917636:JFC917636 JOX917636:JOY917636 JYT917636:JYU917636 KIP917636:KIQ917636 KSL917636:KSM917636 LCH917636:LCI917636 LMD917636:LME917636 LVZ917636:LWA917636 MFV917636:MFW917636 MPR917636:MPS917636 MZN917636:MZO917636 NJJ917636:NJK917636 NTF917636:NTG917636 ODB917636:ODC917636 OMX917636:OMY917636 OWT917636:OWU917636 PGP917636:PGQ917636 PQL917636:PQM917636 QAH917636:QAI917636 QKD917636:QKE917636 QTZ917636:QUA917636 RDV917636:RDW917636 RNR917636:RNS917636 RXN917636:RXO917636 SHJ917636:SHK917636 SRF917636:SRG917636 TBB917636:TBC917636 TKX917636:TKY917636 TUT917636:TUU917636 UEP917636:UEQ917636 UOL917636:UOM917636 UYH917636:UYI917636 VID917636:VIE917636 VRZ917636:VSA917636 WBV917636:WBW917636 WLR917636:WLS917636 WVN917636:WVO917636 G983172 JB983172:JC983172 SX983172:SY983172 ACT983172:ACU983172 AMP983172:AMQ983172 AWL983172:AWM983172 BGH983172:BGI983172 BQD983172:BQE983172 BZZ983172:CAA983172 CJV983172:CJW983172 CTR983172:CTS983172 DDN983172:DDO983172 DNJ983172:DNK983172 DXF983172:DXG983172 EHB983172:EHC983172 EQX983172:EQY983172 FAT983172:FAU983172 FKP983172:FKQ983172 FUL983172:FUM983172 GEH983172:GEI983172 GOD983172:GOE983172 GXZ983172:GYA983172 HHV983172:HHW983172 HRR983172:HRS983172 IBN983172:IBO983172 ILJ983172:ILK983172 IVF983172:IVG983172 JFB983172:JFC983172 JOX983172:JOY983172 JYT983172:JYU983172 KIP983172:KIQ983172 KSL983172:KSM983172 LCH983172:LCI983172 LMD983172:LME983172 LVZ983172:LWA983172 MFV983172:MFW983172 MPR983172:MPS983172 MZN983172:MZO983172 NJJ983172:NJK983172 NTF983172:NTG983172 ODB983172:ODC983172 OMX983172:OMY983172 OWT983172:OWU983172 PGP983172:PGQ983172 PQL983172:PQM983172 QAH983172:QAI983172 QKD983172:QKE983172 QTZ983172:QUA983172 RDV983172:RDW983172 RNR983172:RNS983172 RXN983172:RXO983172 SHJ983172:SHK983172 SRF983172:SRG983172 TBB983172:TBC983172 TKX983172:TKY983172 TUT983172:TUU983172 UEP983172:UEQ983172 UOL983172:UOM983172 UYH983172:UYI983172 VID983172:VIE983172 VRZ983172:VSA983172 WBV983172:WBW983172 WLR983172:WLS983172 WVN983172:WVO983172">
      <formula1>0</formula1>
      <formula2>0</formula2>
    </dataValidation>
    <dataValidation type="decimal" operator="greaterThanOrEqual" allowBlank="1" showInputMessage="1" sqref="D72 IX72:IY72 ST72:SU72 ACP72:ACQ72 AML72:AMM72 AWH72:AWI72 BGD72:BGE72 BPZ72:BQA72 BZV72:BZW72 CJR72:CJS72 CTN72:CTO72 DDJ72:DDK72 DNF72:DNG72 DXB72:DXC72 EGX72:EGY72 EQT72:EQU72 FAP72:FAQ72 FKL72:FKM72 FUH72:FUI72 GED72:GEE72 GNZ72:GOA72 GXV72:GXW72 HHR72:HHS72 HRN72:HRO72 IBJ72:IBK72 ILF72:ILG72 IVB72:IVC72 JEX72:JEY72 JOT72:JOU72 JYP72:JYQ72 KIL72:KIM72 KSH72:KSI72 LCD72:LCE72 LLZ72:LMA72 LVV72:LVW72 MFR72:MFS72 MPN72:MPO72 MZJ72:MZK72 NJF72:NJG72 NTB72:NTC72 OCX72:OCY72 OMT72:OMU72 OWP72:OWQ72 PGL72:PGM72 PQH72:PQI72 QAD72:QAE72 QJZ72:QKA72 QTV72:QTW72 RDR72:RDS72 RNN72:RNO72 RXJ72:RXK72 SHF72:SHG72 SRB72:SRC72 TAX72:TAY72 TKT72:TKU72 TUP72:TUQ72 UEL72:UEM72 UOH72:UOI72 UYD72:UYE72 VHZ72:VIA72 VRV72:VRW72 WBR72:WBS72 WLN72:WLO72 WVJ72:WVK72 D65608 IX65608:IY65608 ST65608:SU65608 ACP65608:ACQ65608 AML65608:AMM65608 AWH65608:AWI65608 BGD65608:BGE65608 BPZ65608:BQA65608 BZV65608:BZW65608 CJR65608:CJS65608 CTN65608:CTO65608 DDJ65608:DDK65608 DNF65608:DNG65608 DXB65608:DXC65608 EGX65608:EGY65608 EQT65608:EQU65608 FAP65608:FAQ65608 FKL65608:FKM65608 FUH65608:FUI65608 GED65608:GEE65608 GNZ65608:GOA65608 GXV65608:GXW65608 HHR65608:HHS65608 HRN65608:HRO65608 IBJ65608:IBK65608 ILF65608:ILG65608 IVB65608:IVC65608 JEX65608:JEY65608 JOT65608:JOU65608 JYP65608:JYQ65608 KIL65608:KIM65608 KSH65608:KSI65608 LCD65608:LCE65608 LLZ65608:LMA65608 LVV65608:LVW65608 MFR65608:MFS65608 MPN65608:MPO65608 MZJ65608:MZK65608 NJF65608:NJG65608 NTB65608:NTC65608 OCX65608:OCY65608 OMT65608:OMU65608 OWP65608:OWQ65608 PGL65608:PGM65608 PQH65608:PQI65608 QAD65608:QAE65608 QJZ65608:QKA65608 QTV65608:QTW65608 RDR65608:RDS65608 RNN65608:RNO65608 RXJ65608:RXK65608 SHF65608:SHG65608 SRB65608:SRC65608 TAX65608:TAY65608 TKT65608:TKU65608 TUP65608:TUQ65608 UEL65608:UEM65608 UOH65608:UOI65608 UYD65608:UYE65608 VHZ65608:VIA65608 VRV65608:VRW65608 WBR65608:WBS65608 WLN65608:WLO65608 WVJ65608:WVK65608 D131144 IX131144:IY131144 ST131144:SU131144 ACP131144:ACQ131144 AML131144:AMM131144 AWH131144:AWI131144 BGD131144:BGE131144 BPZ131144:BQA131144 BZV131144:BZW131144 CJR131144:CJS131144 CTN131144:CTO131144 DDJ131144:DDK131144 DNF131144:DNG131144 DXB131144:DXC131144 EGX131144:EGY131144 EQT131144:EQU131144 FAP131144:FAQ131144 FKL131144:FKM131144 FUH131144:FUI131144 GED131144:GEE131144 GNZ131144:GOA131144 GXV131144:GXW131144 HHR131144:HHS131144 HRN131144:HRO131144 IBJ131144:IBK131144 ILF131144:ILG131144 IVB131144:IVC131144 JEX131144:JEY131144 JOT131144:JOU131144 JYP131144:JYQ131144 KIL131144:KIM131144 KSH131144:KSI131144 LCD131144:LCE131144 LLZ131144:LMA131144 LVV131144:LVW131144 MFR131144:MFS131144 MPN131144:MPO131144 MZJ131144:MZK131144 NJF131144:NJG131144 NTB131144:NTC131144 OCX131144:OCY131144 OMT131144:OMU131144 OWP131144:OWQ131144 PGL131144:PGM131144 PQH131144:PQI131144 QAD131144:QAE131144 QJZ131144:QKA131144 QTV131144:QTW131144 RDR131144:RDS131144 RNN131144:RNO131144 RXJ131144:RXK131144 SHF131144:SHG131144 SRB131144:SRC131144 TAX131144:TAY131144 TKT131144:TKU131144 TUP131144:TUQ131144 UEL131144:UEM131144 UOH131144:UOI131144 UYD131144:UYE131144 VHZ131144:VIA131144 VRV131144:VRW131144 WBR131144:WBS131144 WLN131144:WLO131144 WVJ131144:WVK131144 D196680 IX196680:IY196680 ST196680:SU196680 ACP196680:ACQ196680 AML196680:AMM196680 AWH196680:AWI196680 BGD196680:BGE196680 BPZ196680:BQA196680 BZV196680:BZW196680 CJR196680:CJS196680 CTN196680:CTO196680 DDJ196680:DDK196680 DNF196680:DNG196680 DXB196680:DXC196680 EGX196680:EGY196680 EQT196680:EQU196680 FAP196680:FAQ196680 FKL196680:FKM196680 FUH196680:FUI196680 GED196680:GEE196680 GNZ196680:GOA196680 GXV196680:GXW196680 HHR196680:HHS196680 HRN196680:HRO196680 IBJ196680:IBK196680 ILF196680:ILG196680 IVB196680:IVC196680 JEX196680:JEY196680 JOT196680:JOU196680 JYP196680:JYQ196680 KIL196680:KIM196680 KSH196680:KSI196680 LCD196680:LCE196680 LLZ196680:LMA196680 LVV196680:LVW196680 MFR196680:MFS196680 MPN196680:MPO196680 MZJ196680:MZK196680 NJF196680:NJG196680 NTB196680:NTC196680 OCX196680:OCY196680 OMT196680:OMU196680 OWP196680:OWQ196680 PGL196680:PGM196680 PQH196680:PQI196680 QAD196680:QAE196680 QJZ196680:QKA196680 QTV196680:QTW196680 RDR196680:RDS196680 RNN196680:RNO196680 RXJ196680:RXK196680 SHF196680:SHG196680 SRB196680:SRC196680 TAX196680:TAY196680 TKT196680:TKU196680 TUP196680:TUQ196680 UEL196680:UEM196680 UOH196680:UOI196680 UYD196680:UYE196680 VHZ196680:VIA196680 VRV196680:VRW196680 WBR196680:WBS196680 WLN196680:WLO196680 WVJ196680:WVK196680 D262216 IX262216:IY262216 ST262216:SU262216 ACP262216:ACQ262216 AML262216:AMM262216 AWH262216:AWI262216 BGD262216:BGE262216 BPZ262216:BQA262216 BZV262216:BZW262216 CJR262216:CJS262216 CTN262216:CTO262216 DDJ262216:DDK262216 DNF262216:DNG262216 DXB262216:DXC262216 EGX262216:EGY262216 EQT262216:EQU262216 FAP262216:FAQ262216 FKL262216:FKM262216 FUH262216:FUI262216 GED262216:GEE262216 GNZ262216:GOA262216 GXV262216:GXW262216 HHR262216:HHS262216 HRN262216:HRO262216 IBJ262216:IBK262216 ILF262216:ILG262216 IVB262216:IVC262216 JEX262216:JEY262216 JOT262216:JOU262216 JYP262216:JYQ262216 KIL262216:KIM262216 KSH262216:KSI262216 LCD262216:LCE262216 LLZ262216:LMA262216 LVV262216:LVW262216 MFR262216:MFS262216 MPN262216:MPO262216 MZJ262216:MZK262216 NJF262216:NJG262216 NTB262216:NTC262216 OCX262216:OCY262216 OMT262216:OMU262216 OWP262216:OWQ262216 PGL262216:PGM262216 PQH262216:PQI262216 QAD262216:QAE262216 QJZ262216:QKA262216 QTV262216:QTW262216 RDR262216:RDS262216 RNN262216:RNO262216 RXJ262216:RXK262216 SHF262216:SHG262216 SRB262216:SRC262216 TAX262216:TAY262216 TKT262216:TKU262216 TUP262216:TUQ262216 UEL262216:UEM262216 UOH262216:UOI262216 UYD262216:UYE262216 VHZ262216:VIA262216 VRV262216:VRW262216 WBR262216:WBS262216 WLN262216:WLO262216 WVJ262216:WVK262216 D327752 IX327752:IY327752 ST327752:SU327752 ACP327752:ACQ327752 AML327752:AMM327752 AWH327752:AWI327752 BGD327752:BGE327752 BPZ327752:BQA327752 BZV327752:BZW327752 CJR327752:CJS327752 CTN327752:CTO327752 DDJ327752:DDK327752 DNF327752:DNG327752 DXB327752:DXC327752 EGX327752:EGY327752 EQT327752:EQU327752 FAP327752:FAQ327752 FKL327752:FKM327752 FUH327752:FUI327752 GED327752:GEE327752 GNZ327752:GOA327752 GXV327752:GXW327752 HHR327752:HHS327752 HRN327752:HRO327752 IBJ327752:IBK327752 ILF327752:ILG327752 IVB327752:IVC327752 JEX327752:JEY327752 JOT327752:JOU327752 JYP327752:JYQ327752 KIL327752:KIM327752 KSH327752:KSI327752 LCD327752:LCE327752 LLZ327752:LMA327752 LVV327752:LVW327752 MFR327752:MFS327752 MPN327752:MPO327752 MZJ327752:MZK327752 NJF327752:NJG327752 NTB327752:NTC327752 OCX327752:OCY327752 OMT327752:OMU327752 OWP327752:OWQ327752 PGL327752:PGM327752 PQH327752:PQI327752 QAD327752:QAE327752 QJZ327752:QKA327752 QTV327752:QTW327752 RDR327752:RDS327752 RNN327752:RNO327752 RXJ327752:RXK327752 SHF327752:SHG327752 SRB327752:SRC327752 TAX327752:TAY327752 TKT327752:TKU327752 TUP327752:TUQ327752 UEL327752:UEM327752 UOH327752:UOI327752 UYD327752:UYE327752 VHZ327752:VIA327752 VRV327752:VRW327752 WBR327752:WBS327752 WLN327752:WLO327752 WVJ327752:WVK327752 D393288 IX393288:IY393288 ST393288:SU393288 ACP393288:ACQ393288 AML393288:AMM393288 AWH393288:AWI393288 BGD393288:BGE393288 BPZ393288:BQA393288 BZV393288:BZW393288 CJR393288:CJS393288 CTN393288:CTO393288 DDJ393288:DDK393288 DNF393288:DNG393288 DXB393288:DXC393288 EGX393288:EGY393288 EQT393288:EQU393288 FAP393288:FAQ393288 FKL393288:FKM393288 FUH393288:FUI393288 GED393288:GEE393288 GNZ393288:GOA393288 GXV393288:GXW393288 HHR393288:HHS393288 HRN393288:HRO393288 IBJ393288:IBK393288 ILF393288:ILG393288 IVB393288:IVC393288 JEX393288:JEY393288 JOT393288:JOU393288 JYP393288:JYQ393288 KIL393288:KIM393288 KSH393288:KSI393288 LCD393288:LCE393288 LLZ393288:LMA393288 LVV393288:LVW393288 MFR393288:MFS393288 MPN393288:MPO393288 MZJ393288:MZK393288 NJF393288:NJG393288 NTB393288:NTC393288 OCX393288:OCY393288 OMT393288:OMU393288 OWP393288:OWQ393288 PGL393288:PGM393288 PQH393288:PQI393288 QAD393288:QAE393288 QJZ393288:QKA393288 QTV393288:QTW393288 RDR393288:RDS393288 RNN393288:RNO393288 RXJ393288:RXK393288 SHF393288:SHG393288 SRB393288:SRC393288 TAX393288:TAY393288 TKT393288:TKU393288 TUP393288:TUQ393288 UEL393288:UEM393288 UOH393288:UOI393288 UYD393288:UYE393288 VHZ393288:VIA393288 VRV393288:VRW393288 WBR393288:WBS393288 WLN393288:WLO393288 WVJ393288:WVK393288 D458824 IX458824:IY458824 ST458824:SU458824 ACP458824:ACQ458824 AML458824:AMM458824 AWH458824:AWI458824 BGD458824:BGE458824 BPZ458824:BQA458824 BZV458824:BZW458824 CJR458824:CJS458824 CTN458824:CTO458824 DDJ458824:DDK458824 DNF458824:DNG458824 DXB458824:DXC458824 EGX458824:EGY458824 EQT458824:EQU458824 FAP458824:FAQ458824 FKL458824:FKM458824 FUH458824:FUI458824 GED458824:GEE458824 GNZ458824:GOA458824 GXV458824:GXW458824 HHR458824:HHS458824 HRN458824:HRO458824 IBJ458824:IBK458824 ILF458824:ILG458824 IVB458824:IVC458824 JEX458824:JEY458824 JOT458824:JOU458824 JYP458824:JYQ458824 KIL458824:KIM458824 KSH458824:KSI458824 LCD458824:LCE458824 LLZ458824:LMA458824 LVV458824:LVW458824 MFR458824:MFS458824 MPN458824:MPO458824 MZJ458824:MZK458824 NJF458824:NJG458824 NTB458824:NTC458824 OCX458824:OCY458824 OMT458824:OMU458824 OWP458824:OWQ458824 PGL458824:PGM458824 PQH458824:PQI458824 QAD458824:QAE458824 QJZ458824:QKA458824 QTV458824:QTW458824 RDR458824:RDS458824 RNN458824:RNO458824 RXJ458824:RXK458824 SHF458824:SHG458824 SRB458824:SRC458824 TAX458824:TAY458824 TKT458824:TKU458824 TUP458824:TUQ458824 UEL458824:UEM458824 UOH458824:UOI458824 UYD458824:UYE458824 VHZ458824:VIA458824 VRV458824:VRW458824 WBR458824:WBS458824 WLN458824:WLO458824 WVJ458824:WVK458824 D524360 IX524360:IY524360 ST524360:SU524360 ACP524360:ACQ524360 AML524360:AMM524360 AWH524360:AWI524360 BGD524360:BGE524360 BPZ524360:BQA524360 BZV524360:BZW524360 CJR524360:CJS524360 CTN524360:CTO524360 DDJ524360:DDK524360 DNF524360:DNG524360 DXB524360:DXC524360 EGX524360:EGY524360 EQT524360:EQU524360 FAP524360:FAQ524360 FKL524360:FKM524360 FUH524360:FUI524360 GED524360:GEE524360 GNZ524360:GOA524360 GXV524360:GXW524360 HHR524360:HHS524360 HRN524360:HRO524360 IBJ524360:IBK524360 ILF524360:ILG524360 IVB524360:IVC524360 JEX524360:JEY524360 JOT524360:JOU524360 JYP524360:JYQ524360 KIL524360:KIM524360 KSH524360:KSI524360 LCD524360:LCE524360 LLZ524360:LMA524360 LVV524360:LVW524360 MFR524360:MFS524360 MPN524360:MPO524360 MZJ524360:MZK524360 NJF524360:NJG524360 NTB524360:NTC524360 OCX524360:OCY524360 OMT524360:OMU524360 OWP524360:OWQ524360 PGL524360:PGM524360 PQH524360:PQI524360 QAD524360:QAE524360 QJZ524360:QKA524360 QTV524360:QTW524360 RDR524360:RDS524360 RNN524360:RNO524360 RXJ524360:RXK524360 SHF524360:SHG524360 SRB524360:SRC524360 TAX524360:TAY524360 TKT524360:TKU524360 TUP524360:TUQ524360 UEL524360:UEM524360 UOH524360:UOI524360 UYD524360:UYE524360 VHZ524360:VIA524360 VRV524360:VRW524360 WBR524360:WBS524360 WLN524360:WLO524360 WVJ524360:WVK524360 D589896 IX589896:IY589896 ST589896:SU589896 ACP589896:ACQ589896 AML589896:AMM589896 AWH589896:AWI589896 BGD589896:BGE589896 BPZ589896:BQA589896 BZV589896:BZW589896 CJR589896:CJS589896 CTN589896:CTO589896 DDJ589896:DDK589896 DNF589896:DNG589896 DXB589896:DXC589896 EGX589896:EGY589896 EQT589896:EQU589896 FAP589896:FAQ589896 FKL589896:FKM589896 FUH589896:FUI589896 GED589896:GEE589896 GNZ589896:GOA589896 GXV589896:GXW589896 HHR589896:HHS589896 HRN589896:HRO589896 IBJ589896:IBK589896 ILF589896:ILG589896 IVB589896:IVC589896 JEX589896:JEY589896 JOT589896:JOU589896 JYP589896:JYQ589896 KIL589896:KIM589896 KSH589896:KSI589896 LCD589896:LCE589896 LLZ589896:LMA589896 LVV589896:LVW589896 MFR589896:MFS589896 MPN589896:MPO589896 MZJ589896:MZK589896 NJF589896:NJG589896 NTB589896:NTC589896 OCX589896:OCY589896 OMT589896:OMU589896 OWP589896:OWQ589896 PGL589896:PGM589896 PQH589896:PQI589896 QAD589896:QAE589896 QJZ589896:QKA589896 QTV589896:QTW589896 RDR589896:RDS589896 RNN589896:RNO589896 RXJ589896:RXK589896 SHF589896:SHG589896 SRB589896:SRC589896 TAX589896:TAY589896 TKT589896:TKU589896 TUP589896:TUQ589896 UEL589896:UEM589896 UOH589896:UOI589896 UYD589896:UYE589896 VHZ589896:VIA589896 VRV589896:VRW589896 WBR589896:WBS589896 WLN589896:WLO589896 WVJ589896:WVK589896 D655432 IX655432:IY655432 ST655432:SU655432 ACP655432:ACQ655432 AML655432:AMM655432 AWH655432:AWI655432 BGD655432:BGE655432 BPZ655432:BQA655432 BZV655432:BZW655432 CJR655432:CJS655432 CTN655432:CTO655432 DDJ655432:DDK655432 DNF655432:DNG655432 DXB655432:DXC655432 EGX655432:EGY655432 EQT655432:EQU655432 FAP655432:FAQ655432 FKL655432:FKM655432 FUH655432:FUI655432 GED655432:GEE655432 GNZ655432:GOA655432 GXV655432:GXW655432 HHR655432:HHS655432 HRN655432:HRO655432 IBJ655432:IBK655432 ILF655432:ILG655432 IVB655432:IVC655432 JEX655432:JEY655432 JOT655432:JOU655432 JYP655432:JYQ655432 KIL655432:KIM655432 KSH655432:KSI655432 LCD655432:LCE655432 LLZ655432:LMA655432 LVV655432:LVW655432 MFR655432:MFS655432 MPN655432:MPO655432 MZJ655432:MZK655432 NJF655432:NJG655432 NTB655432:NTC655432 OCX655432:OCY655432 OMT655432:OMU655432 OWP655432:OWQ655432 PGL655432:PGM655432 PQH655432:PQI655432 QAD655432:QAE655432 QJZ655432:QKA655432 QTV655432:QTW655432 RDR655432:RDS655432 RNN655432:RNO655432 RXJ655432:RXK655432 SHF655432:SHG655432 SRB655432:SRC655432 TAX655432:TAY655432 TKT655432:TKU655432 TUP655432:TUQ655432 UEL655432:UEM655432 UOH655432:UOI655432 UYD655432:UYE655432 VHZ655432:VIA655432 VRV655432:VRW655432 WBR655432:WBS655432 WLN655432:WLO655432 WVJ655432:WVK655432 D720968 IX720968:IY720968 ST720968:SU720968 ACP720968:ACQ720968 AML720968:AMM720968 AWH720968:AWI720968 BGD720968:BGE720968 BPZ720968:BQA720968 BZV720968:BZW720968 CJR720968:CJS720968 CTN720968:CTO720968 DDJ720968:DDK720968 DNF720968:DNG720968 DXB720968:DXC720968 EGX720968:EGY720968 EQT720968:EQU720968 FAP720968:FAQ720968 FKL720968:FKM720968 FUH720968:FUI720968 GED720968:GEE720968 GNZ720968:GOA720968 GXV720968:GXW720968 HHR720968:HHS720968 HRN720968:HRO720968 IBJ720968:IBK720968 ILF720968:ILG720968 IVB720968:IVC720968 JEX720968:JEY720968 JOT720968:JOU720968 JYP720968:JYQ720968 KIL720968:KIM720968 KSH720968:KSI720968 LCD720968:LCE720968 LLZ720968:LMA720968 LVV720968:LVW720968 MFR720968:MFS720968 MPN720968:MPO720968 MZJ720968:MZK720968 NJF720968:NJG720968 NTB720968:NTC720968 OCX720968:OCY720968 OMT720968:OMU720968 OWP720968:OWQ720968 PGL720968:PGM720968 PQH720968:PQI720968 QAD720968:QAE720968 QJZ720968:QKA720968 QTV720968:QTW720968 RDR720968:RDS720968 RNN720968:RNO720968 RXJ720968:RXK720968 SHF720968:SHG720968 SRB720968:SRC720968 TAX720968:TAY720968 TKT720968:TKU720968 TUP720968:TUQ720968 UEL720968:UEM720968 UOH720968:UOI720968 UYD720968:UYE720968 VHZ720968:VIA720968 VRV720968:VRW720968 WBR720968:WBS720968 WLN720968:WLO720968 WVJ720968:WVK720968 D786504 IX786504:IY786504 ST786504:SU786504 ACP786504:ACQ786504 AML786504:AMM786504 AWH786504:AWI786504 BGD786504:BGE786504 BPZ786504:BQA786504 BZV786504:BZW786504 CJR786504:CJS786504 CTN786504:CTO786504 DDJ786504:DDK786504 DNF786504:DNG786504 DXB786504:DXC786504 EGX786504:EGY786504 EQT786504:EQU786504 FAP786504:FAQ786504 FKL786504:FKM786504 FUH786504:FUI786504 GED786504:GEE786504 GNZ786504:GOA786504 GXV786504:GXW786504 HHR786504:HHS786504 HRN786504:HRO786504 IBJ786504:IBK786504 ILF786504:ILG786504 IVB786504:IVC786504 JEX786504:JEY786504 JOT786504:JOU786504 JYP786504:JYQ786504 KIL786504:KIM786504 KSH786504:KSI786504 LCD786504:LCE786504 LLZ786504:LMA786504 LVV786504:LVW786504 MFR786504:MFS786504 MPN786504:MPO786504 MZJ786504:MZK786504 NJF786504:NJG786504 NTB786504:NTC786504 OCX786504:OCY786504 OMT786504:OMU786504 OWP786504:OWQ786504 PGL786504:PGM786504 PQH786504:PQI786504 QAD786504:QAE786504 QJZ786504:QKA786504 QTV786504:QTW786504 RDR786504:RDS786504 RNN786504:RNO786504 RXJ786504:RXK786504 SHF786504:SHG786504 SRB786504:SRC786504 TAX786504:TAY786504 TKT786504:TKU786504 TUP786504:TUQ786504 UEL786504:UEM786504 UOH786504:UOI786504 UYD786504:UYE786504 VHZ786504:VIA786504 VRV786504:VRW786504 WBR786504:WBS786504 WLN786504:WLO786504 WVJ786504:WVK786504 D852040 IX852040:IY852040 ST852040:SU852040 ACP852040:ACQ852040 AML852040:AMM852040 AWH852040:AWI852040 BGD852040:BGE852040 BPZ852040:BQA852040 BZV852040:BZW852040 CJR852040:CJS852040 CTN852040:CTO852040 DDJ852040:DDK852040 DNF852040:DNG852040 DXB852040:DXC852040 EGX852040:EGY852040 EQT852040:EQU852040 FAP852040:FAQ852040 FKL852040:FKM852040 FUH852040:FUI852040 GED852040:GEE852040 GNZ852040:GOA852040 GXV852040:GXW852040 HHR852040:HHS852040 HRN852040:HRO852040 IBJ852040:IBK852040 ILF852040:ILG852040 IVB852040:IVC852040 JEX852040:JEY852040 JOT852040:JOU852040 JYP852040:JYQ852040 KIL852040:KIM852040 KSH852040:KSI852040 LCD852040:LCE852040 LLZ852040:LMA852040 LVV852040:LVW852040 MFR852040:MFS852040 MPN852040:MPO852040 MZJ852040:MZK852040 NJF852040:NJG852040 NTB852040:NTC852040 OCX852040:OCY852040 OMT852040:OMU852040 OWP852040:OWQ852040 PGL852040:PGM852040 PQH852040:PQI852040 QAD852040:QAE852040 QJZ852040:QKA852040 QTV852040:QTW852040 RDR852040:RDS852040 RNN852040:RNO852040 RXJ852040:RXK852040 SHF852040:SHG852040 SRB852040:SRC852040 TAX852040:TAY852040 TKT852040:TKU852040 TUP852040:TUQ852040 UEL852040:UEM852040 UOH852040:UOI852040 UYD852040:UYE852040 VHZ852040:VIA852040 VRV852040:VRW852040 WBR852040:WBS852040 WLN852040:WLO852040 WVJ852040:WVK852040 D917576 IX917576:IY917576 ST917576:SU917576 ACP917576:ACQ917576 AML917576:AMM917576 AWH917576:AWI917576 BGD917576:BGE917576 BPZ917576:BQA917576 BZV917576:BZW917576 CJR917576:CJS917576 CTN917576:CTO917576 DDJ917576:DDK917576 DNF917576:DNG917576 DXB917576:DXC917576 EGX917576:EGY917576 EQT917576:EQU917576 FAP917576:FAQ917576 FKL917576:FKM917576 FUH917576:FUI917576 GED917576:GEE917576 GNZ917576:GOA917576 GXV917576:GXW917576 HHR917576:HHS917576 HRN917576:HRO917576 IBJ917576:IBK917576 ILF917576:ILG917576 IVB917576:IVC917576 JEX917576:JEY917576 JOT917576:JOU917576 JYP917576:JYQ917576 KIL917576:KIM917576 KSH917576:KSI917576 LCD917576:LCE917576 LLZ917576:LMA917576 LVV917576:LVW917576 MFR917576:MFS917576 MPN917576:MPO917576 MZJ917576:MZK917576 NJF917576:NJG917576 NTB917576:NTC917576 OCX917576:OCY917576 OMT917576:OMU917576 OWP917576:OWQ917576 PGL917576:PGM917576 PQH917576:PQI917576 QAD917576:QAE917576 QJZ917576:QKA917576 QTV917576:QTW917576 RDR917576:RDS917576 RNN917576:RNO917576 RXJ917576:RXK917576 SHF917576:SHG917576 SRB917576:SRC917576 TAX917576:TAY917576 TKT917576:TKU917576 TUP917576:TUQ917576 UEL917576:UEM917576 UOH917576:UOI917576 UYD917576:UYE917576 VHZ917576:VIA917576 VRV917576:VRW917576 WBR917576:WBS917576 WLN917576:WLO917576 WVJ917576:WVK917576 D983112 IX983112:IY983112 ST983112:SU983112 ACP983112:ACQ983112 AML983112:AMM983112 AWH983112:AWI983112 BGD983112:BGE983112 BPZ983112:BQA983112 BZV983112:BZW983112 CJR983112:CJS983112 CTN983112:CTO983112 DDJ983112:DDK983112 DNF983112:DNG983112 DXB983112:DXC983112 EGX983112:EGY983112 EQT983112:EQU983112 FAP983112:FAQ983112 FKL983112:FKM983112 FUH983112:FUI983112 GED983112:GEE983112 GNZ983112:GOA983112 GXV983112:GXW983112 HHR983112:HHS983112 HRN983112:HRO983112 IBJ983112:IBK983112 ILF983112:ILG983112 IVB983112:IVC983112 JEX983112:JEY983112 JOT983112:JOU983112 JYP983112:JYQ983112 KIL983112:KIM983112 KSH983112:KSI983112 LCD983112:LCE983112 LLZ983112:LMA983112 LVV983112:LVW983112 MFR983112:MFS983112 MPN983112:MPO983112 MZJ983112:MZK983112 NJF983112:NJG983112 NTB983112:NTC983112 OCX983112:OCY983112 OMT983112:OMU983112 OWP983112:OWQ983112 PGL983112:PGM983112 PQH983112:PQI983112 QAD983112:QAE983112 QJZ983112:QKA983112 QTV983112:QTW983112 RDR983112:RDS983112 RNN983112:RNO983112 RXJ983112:RXK983112 SHF983112:SHG983112 SRB983112:SRC983112 TAX983112:TAY983112 TKT983112:TKU983112 TUP983112:TUQ983112 UEL983112:UEM983112 UOH983112:UOI983112 UYD983112:UYE983112 VHZ983112:VIA983112 VRV983112:VRW983112 WBR983112:WBS983112 WLN983112:WLO983112 WVJ983112:WVK983112">
      <formula1>0</formula1>
      <formula2>0</formula2>
    </dataValidation>
    <dataValidation allowBlank="1" showInputMessage="1" sqref="IY18 SU18 ACQ18 AMM18 AWI18 BGE18 BQA18 BZW18 CJS18 CTO18 DDK18 DNG18 DXC18 EGY18 EQU18 FAQ18 FKM18 FUI18 GEE18 GOA18 GXW18 HHS18 HRO18 IBK18 ILG18 IVC18 JEY18 JOU18 JYQ18 KIM18 KSI18 LCE18 LMA18 LVW18 MFS18 MPO18 MZK18 NJG18 NTC18 OCY18 OMU18 OWQ18 PGM18 PQI18 QAE18 QKA18 QTW18 RDS18 RNO18 RXK18 SHG18 SRC18 TAY18 TKU18 TUQ18 UEM18 UOI18 UYE18 VIA18 VRW18 WBS18 WLO18 WVK18 IY65554 SU65554 ACQ65554 AMM65554 AWI65554 BGE65554 BQA65554 BZW65554 CJS65554 CTO65554 DDK65554 DNG65554 DXC65554 EGY65554 EQU65554 FAQ65554 FKM65554 FUI65554 GEE65554 GOA65554 GXW65554 HHS65554 HRO65554 IBK65554 ILG65554 IVC65554 JEY65554 JOU65554 JYQ65554 KIM65554 KSI65554 LCE65554 LMA65554 LVW65554 MFS65554 MPO65554 MZK65554 NJG65554 NTC65554 OCY65554 OMU65554 OWQ65554 PGM65554 PQI65554 QAE65554 QKA65554 QTW65554 RDS65554 RNO65554 RXK65554 SHG65554 SRC65554 TAY65554 TKU65554 TUQ65554 UEM65554 UOI65554 UYE65554 VIA65554 VRW65554 WBS65554 WLO65554 WVK65554 IY131090 SU131090 ACQ131090 AMM131090 AWI131090 BGE131090 BQA131090 BZW131090 CJS131090 CTO131090 DDK131090 DNG131090 DXC131090 EGY131090 EQU131090 FAQ131090 FKM131090 FUI131090 GEE131090 GOA131090 GXW131090 HHS131090 HRO131090 IBK131090 ILG131090 IVC131090 JEY131090 JOU131090 JYQ131090 KIM131090 KSI131090 LCE131090 LMA131090 LVW131090 MFS131090 MPO131090 MZK131090 NJG131090 NTC131090 OCY131090 OMU131090 OWQ131090 PGM131090 PQI131090 QAE131090 QKA131090 QTW131090 RDS131090 RNO131090 RXK131090 SHG131090 SRC131090 TAY131090 TKU131090 TUQ131090 UEM131090 UOI131090 UYE131090 VIA131090 VRW131090 WBS131090 WLO131090 WVK131090 IY196626 SU196626 ACQ196626 AMM196626 AWI196626 BGE196626 BQA196626 BZW196626 CJS196626 CTO196626 DDK196626 DNG196626 DXC196626 EGY196626 EQU196626 FAQ196626 FKM196626 FUI196626 GEE196626 GOA196626 GXW196626 HHS196626 HRO196626 IBK196626 ILG196626 IVC196626 JEY196626 JOU196626 JYQ196626 KIM196626 KSI196626 LCE196626 LMA196626 LVW196626 MFS196626 MPO196626 MZK196626 NJG196626 NTC196626 OCY196626 OMU196626 OWQ196626 PGM196626 PQI196626 QAE196626 QKA196626 QTW196626 RDS196626 RNO196626 RXK196626 SHG196626 SRC196626 TAY196626 TKU196626 TUQ196626 UEM196626 UOI196626 UYE196626 VIA196626 VRW196626 WBS196626 WLO196626 WVK196626 IY262162 SU262162 ACQ262162 AMM262162 AWI262162 BGE262162 BQA262162 BZW262162 CJS262162 CTO262162 DDK262162 DNG262162 DXC262162 EGY262162 EQU262162 FAQ262162 FKM262162 FUI262162 GEE262162 GOA262162 GXW262162 HHS262162 HRO262162 IBK262162 ILG262162 IVC262162 JEY262162 JOU262162 JYQ262162 KIM262162 KSI262162 LCE262162 LMA262162 LVW262162 MFS262162 MPO262162 MZK262162 NJG262162 NTC262162 OCY262162 OMU262162 OWQ262162 PGM262162 PQI262162 QAE262162 QKA262162 QTW262162 RDS262162 RNO262162 RXK262162 SHG262162 SRC262162 TAY262162 TKU262162 TUQ262162 UEM262162 UOI262162 UYE262162 VIA262162 VRW262162 WBS262162 WLO262162 WVK262162 IY327698 SU327698 ACQ327698 AMM327698 AWI327698 BGE327698 BQA327698 BZW327698 CJS327698 CTO327698 DDK327698 DNG327698 DXC327698 EGY327698 EQU327698 FAQ327698 FKM327698 FUI327698 GEE327698 GOA327698 GXW327698 HHS327698 HRO327698 IBK327698 ILG327698 IVC327698 JEY327698 JOU327698 JYQ327698 KIM327698 KSI327698 LCE327698 LMA327698 LVW327698 MFS327698 MPO327698 MZK327698 NJG327698 NTC327698 OCY327698 OMU327698 OWQ327698 PGM327698 PQI327698 QAE327698 QKA327698 QTW327698 RDS327698 RNO327698 RXK327698 SHG327698 SRC327698 TAY327698 TKU327698 TUQ327698 UEM327698 UOI327698 UYE327698 VIA327698 VRW327698 WBS327698 WLO327698 WVK327698 IY393234 SU393234 ACQ393234 AMM393234 AWI393234 BGE393234 BQA393234 BZW393234 CJS393234 CTO393234 DDK393234 DNG393234 DXC393234 EGY393234 EQU393234 FAQ393234 FKM393234 FUI393234 GEE393234 GOA393234 GXW393234 HHS393234 HRO393234 IBK393234 ILG393234 IVC393234 JEY393234 JOU393234 JYQ393234 KIM393234 KSI393234 LCE393234 LMA393234 LVW393234 MFS393234 MPO393234 MZK393234 NJG393234 NTC393234 OCY393234 OMU393234 OWQ393234 PGM393234 PQI393234 QAE393234 QKA393234 QTW393234 RDS393234 RNO393234 RXK393234 SHG393234 SRC393234 TAY393234 TKU393234 TUQ393234 UEM393234 UOI393234 UYE393234 VIA393234 VRW393234 WBS393234 WLO393234 WVK393234 IY458770 SU458770 ACQ458770 AMM458770 AWI458770 BGE458770 BQA458770 BZW458770 CJS458770 CTO458770 DDK458770 DNG458770 DXC458770 EGY458770 EQU458770 FAQ458770 FKM458770 FUI458770 GEE458770 GOA458770 GXW458770 HHS458770 HRO458770 IBK458770 ILG458770 IVC458770 JEY458770 JOU458770 JYQ458770 KIM458770 KSI458770 LCE458770 LMA458770 LVW458770 MFS458770 MPO458770 MZK458770 NJG458770 NTC458770 OCY458770 OMU458770 OWQ458770 PGM458770 PQI458770 QAE458770 QKA458770 QTW458770 RDS458770 RNO458770 RXK458770 SHG458770 SRC458770 TAY458770 TKU458770 TUQ458770 UEM458770 UOI458770 UYE458770 VIA458770 VRW458770 WBS458770 WLO458770 WVK458770 IY524306 SU524306 ACQ524306 AMM524306 AWI524306 BGE524306 BQA524306 BZW524306 CJS524306 CTO524306 DDK524306 DNG524306 DXC524306 EGY524306 EQU524306 FAQ524306 FKM524306 FUI524306 GEE524306 GOA524306 GXW524306 HHS524306 HRO524306 IBK524306 ILG524306 IVC524306 JEY524306 JOU524306 JYQ524306 KIM524306 KSI524306 LCE524306 LMA524306 LVW524306 MFS524306 MPO524306 MZK524306 NJG524306 NTC524306 OCY524306 OMU524306 OWQ524306 PGM524306 PQI524306 QAE524306 QKA524306 QTW524306 RDS524306 RNO524306 RXK524306 SHG524306 SRC524306 TAY524306 TKU524306 TUQ524306 UEM524306 UOI524306 UYE524306 VIA524306 VRW524306 WBS524306 WLO524306 WVK524306 IY589842 SU589842 ACQ589842 AMM589842 AWI589842 BGE589842 BQA589842 BZW589842 CJS589842 CTO589842 DDK589842 DNG589842 DXC589842 EGY589842 EQU589842 FAQ589842 FKM589842 FUI589842 GEE589842 GOA589842 GXW589842 HHS589842 HRO589842 IBK589842 ILG589842 IVC589842 JEY589842 JOU589842 JYQ589842 KIM589842 KSI589842 LCE589842 LMA589842 LVW589842 MFS589842 MPO589842 MZK589842 NJG589842 NTC589842 OCY589842 OMU589842 OWQ589842 PGM589842 PQI589842 QAE589842 QKA589842 QTW589842 RDS589842 RNO589842 RXK589842 SHG589842 SRC589842 TAY589842 TKU589842 TUQ589842 UEM589842 UOI589842 UYE589842 VIA589842 VRW589842 WBS589842 WLO589842 WVK589842 IY655378 SU655378 ACQ655378 AMM655378 AWI655378 BGE655378 BQA655378 BZW655378 CJS655378 CTO655378 DDK655378 DNG655378 DXC655378 EGY655378 EQU655378 FAQ655378 FKM655378 FUI655378 GEE655378 GOA655378 GXW655378 HHS655378 HRO655378 IBK655378 ILG655378 IVC655378 JEY655378 JOU655378 JYQ655378 KIM655378 KSI655378 LCE655378 LMA655378 LVW655378 MFS655378 MPO655378 MZK655378 NJG655378 NTC655378 OCY655378 OMU655378 OWQ655378 PGM655378 PQI655378 QAE655378 QKA655378 QTW655378 RDS655378 RNO655378 RXK655378 SHG655378 SRC655378 TAY655378 TKU655378 TUQ655378 UEM655378 UOI655378 UYE655378 VIA655378 VRW655378 WBS655378 WLO655378 WVK655378 IY720914 SU720914 ACQ720914 AMM720914 AWI720914 BGE720914 BQA720914 BZW720914 CJS720914 CTO720914 DDK720914 DNG720914 DXC720914 EGY720914 EQU720914 FAQ720914 FKM720914 FUI720914 GEE720914 GOA720914 GXW720914 HHS720914 HRO720914 IBK720914 ILG720914 IVC720914 JEY720914 JOU720914 JYQ720914 KIM720914 KSI720914 LCE720914 LMA720914 LVW720914 MFS720914 MPO720914 MZK720914 NJG720914 NTC720914 OCY720914 OMU720914 OWQ720914 PGM720914 PQI720914 QAE720914 QKA720914 QTW720914 RDS720914 RNO720914 RXK720914 SHG720914 SRC720914 TAY720914 TKU720914 TUQ720914 UEM720914 UOI720914 UYE720914 VIA720914 VRW720914 WBS720914 WLO720914 WVK720914 IY786450 SU786450 ACQ786450 AMM786450 AWI786450 BGE786450 BQA786450 BZW786450 CJS786450 CTO786450 DDK786450 DNG786450 DXC786450 EGY786450 EQU786450 FAQ786450 FKM786450 FUI786450 GEE786450 GOA786450 GXW786450 HHS786450 HRO786450 IBK786450 ILG786450 IVC786450 JEY786450 JOU786450 JYQ786450 KIM786450 KSI786450 LCE786450 LMA786450 LVW786450 MFS786450 MPO786450 MZK786450 NJG786450 NTC786450 OCY786450 OMU786450 OWQ786450 PGM786450 PQI786450 QAE786450 QKA786450 QTW786450 RDS786450 RNO786450 RXK786450 SHG786450 SRC786450 TAY786450 TKU786450 TUQ786450 UEM786450 UOI786450 UYE786450 VIA786450 VRW786450 WBS786450 WLO786450 WVK786450 IY851986 SU851986 ACQ851986 AMM851986 AWI851986 BGE851986 BQA851986 BZW851986 CJS851986 CTO851986 DDK851986 DNG851986 DXC851986 EGY851986 EQU851986 FAQ851986 FKM851986 FUI851986 GEE851986 GOA851986 GXW851986 HHS851986 HRO851986 IBK851986 ILG851986 IVC851986 JEY851986 JOU851986 JYQ851986 KIM851986 KSI851986 LCE851986 LMA851986 LVW851986 MFS851986 MPO851986 MZK851986 NJG851986 NTC851986 OCY851986 OMU851986 OWQ851986 PGM851986 PQI851986 QAE851986 QKA851986 QTW851986 RDS851986 RNO851986 RXK851986 SHG851986 SRC851986 TAY851986 TKU851986 TUQ851986 UEM851986 UOI851986 UYE851986 VIA851986 VRW851986 WBS851986 WLO851986 WVK851986 IY917522 SU917522 ACQ917522 AMM917522 AWI917522 BGE917522 BQA917522 BZW917522 CJS917522 CTO917522 DDK917522 DNG917522 DXC917522 EGY917522 EQU917522 FAQ917522 FKM917522 FUI917522 GEE917522 GOA917522 GXW917522 HHS917522 HRO917522 IBK917522 ILG917522 IVC917522 JEY917522 JOU917522 JYQ917522 KIM917522 KSI917522 LCE917522 LMA917522 LVW917522 MFS917522 MPO917522 MZK917522 NJG917522 NTC917522 OCY917522 OMU917522 OWQ917522 PGM917522 PQI917522 QAE917522 QKA917522 QTW917522 RDS917522 RNO917522 RXK917522 SHG917522 SRC917522 TAY917522 TKU917522 TUQ917522 UEM917522 UOI917522 UYE917522 VIA917522 VRW917522 WBS917522 WLO917522 WVK917522 IY983058 SU983058 ACQ983058 AMM983058 AWI983058 BGE983058 BQA983058 BZW983058 CJS983058 CTO983058 DDK983058 DNG983058 DXC983058 EGY983058 EQU983058 FAQ983058 FKM983058 FUI983058 GEE983058 GOA983058 GXW983058 HHS983058 HRO983058 IBK983058 ILG983058 IVC983058 JEY983058 JOU983058 JYQ983058 KIM983058 KSI983058 LCE983058 LMA983058 LVW983058 MFS983058 MPO983058 MZK983058 NJG983058 NTC983058 OCY983058 OMU983058 OWQ983058 PGM983058 PQI983058 QAE983058 QKA983058 QTW983058 RDS983058 RNO983058 RXK983058 SHG983058 SRC983058 TAY983058 TKU983058 TUQ983058 UEM983058 UOI983058 UYE983058 VIA983058 VRW983058 WBS983058 WLO983058 WVK983058 D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D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D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D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D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D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D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D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D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D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D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D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D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D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D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D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D26:D28 IX26:IX28 ST26:ST28 ACP26:ACP28 AML26:AML28 AWH26:AWH28 BGD26:BGD28 BPZ26:BPZ28 BZV26:BZV28 CJR26:CJR28 CTN26:CTN28 DDJ26:DDJ28 DNF26:DNF28 DXB26:DXB28 EGX26:EGX28 EQT26:EQT28 FAP26:FAP28 FKL26:FKL28 FUH26:FUH28 GED26:GED28 GNZ26:GNZ28 GXV26:GXV28 HHR26:HHR28 HRN26:HRN28 IBJ26:IBJ28 ILF26:ILF28 IVB26:IVB28 JEX26:JEX28 JOT26:JOT28 JYP26:JYP28 KIL26:KIL28 KSH26:KSH28 LCD26:LCD28 LLZ26:LLZ28 LVV26:LVV28 MFR26:MFR28 MPN26:MPN28 MZJ26:MZJ28 NJF26:NJF28 NTB26:NTB28 OCX26:OCX28 OMT26:OMT28 OWP26:OWP28 PGL26:PGL28 PQH26:PQH28 QAD26:QAD28 QJZ26:QJZ28 QTV26:QTV28 RDR26:RDR28 RNN26:RNN28 RXJ26:RXJ28 SHF26:SHF28 SRB26:SRB28 TAX26:TAX28 TKT26:TKT28 TUP26:TUP28 UEL26:UEL28 UOH26:UOH28 UYD26:UYD28 VHZ26:VHZ28 VRV26:VRV28 WBR26:WBR28 WLN26:WLN28 WVJ26:WVJ28 D65562:D65564 IX65562:IX65564 ST65562:ST65564 ACP65562:ACP65564 AML65562:AML65564 AWH65562:AWH65564 BGD65562:BGD65564 BPZ65562:BPZ65564 BZV65562:BZV65564 CJR65562:CJR65564 CTN65562:CTN65564 DDJ65562:DDJ65564 DNF65562:DNF65564 DXB65562:DXB65564 EGX65562:EGX65564 EQT65562:EQT65564 FAP65562:FAP65564 FKL65562:FKL65564 FUH65562:FUH65564 GED65562:GED65564 GNZ65562:GNZ65564 GXV65562:GXV65564 HHR65562:HHR65564 HRN65562:HRN65564 IBJ65562:IBJ65564 ILF65562:ILF65564 IVB65562:IVB65564 JEX65562:JEX65564 JOT65562:JOT65564 JYP65562:JYP65564 KIL65562:KIL65564 KSH65562:KSH65564 LCD65562:LCD65564 LLZ65562:LLZ65564 LVV65562:LVV65564 MFR65562:MFR65564 MPN65562:MPN65564 MZJ65562:MZJ65564 NJF65562:NJF65564 NTB65562:NTB65564 OCX65562:OCX65564 OMT65562:OMT65564 OWP65562:OWP65564 PGL65562:PGL65564 PQH65562:PQH65564 QAD65562:QAD65564 QJZ65562:QJZ65564 QTV65562:QTV65564 RDR65562:RDR65564 RNN65562:RNN65564 RXJ65562:RXJ65564 SHF65562:SHF65564 SRB65562:SRB65564 TAX65562:TAX65564 TKT65562:TKT65564 TUP65562:TUP65564 UEL65562:UEL65564 UOH65562:UOH65564 UYD65562:UYD65564 VHZ65562:VHZ65564 VRV65562:VRV65564 WBR65562:WBR65564 WLN65562:WLN65564 WVJ65562:WVJ65564 D131098:D131100 IX131098:IX131100 ST131098:ST131100 ACP131098:ACP131100 AML131098:AML131100 AWH131098:AWH131100 BGD131098:BGD131100 BPZ131098:BPZ131100 BZV131098:BZV131100 CJR131098:CJR131100 CTN131098:CTN131100 DDJ131098:DDJ131100 DNF131098:DNF131100 DXB131098:DXB131100 EGX131098:EGX131100 EQT131098:EQT131100 FAP131098:FAP131100 FKL131098:FKL131100 FUH131098:FUH131100 GED131098:GED131100 GNZ131098:GNZ131100 GXV131098:GXV131100 HHR131098:HHR131100 HRN131098:HRN131100 IBJ131098:IBJ131100 ILF131098:ILF131100 IVB131098:IVB131100 JEX131098:JEX131100 JOT131098:JOT131100 JYP131098:JYP131100 KIL131098:KIL131100 KSH131098:KSH131100 LCD131098:LCD131100 LLZ131098:LLZ131100 LVV131098:LVV131100 MFR131098:MFR131100 MPN131098:MPN131100 MZJ131098:MZJ131100 NJF131098:NJF131100 NTB131098:NTB131100 OCX131098:OCX131100 OMT131098:OMT131100 OWP131098:OWP131100 PGL131098:PGL131100 PQH131098:PQH131100 QAD131098:QAD131100 QJZ131098:QJZ131100 QTV131098:QTV131100 RDR131098:RDR131100 RNN131098:RNN131100 RXJ131098:RXJ131100 SHF131098:SHF131100 SRB131098:SRB131100 TAX131098:TAX131100 TKT131098:TKT131100 TUP131098:TUP131100 UEL131098:UEL131100 UOH131098:UOH131100 UYD131098:UYD131100 VHZ131098:VHZ131100 VRV131098:VRV131100 WBR131098:WBR131100 WLN131098:WLN131100 WVJ131098:WVJ131100 D196634:D196636 IX196634:IX196636 ST196634:ST196636 ACP196634:ACP196636 AML196634:AML196636 AWH196634:AWH196636 BGD196634:BGD196636 BPZ196634:BPZ196636 BZV196634:BZV196636 CJR196634:CJR196636 CTN196634:CTN196636 DDJ196634:DDJ196636 DNF196634:DNF196636 DXB196634:DXB196636 EGX196634:EGX196636 EQT196634:EQT196636 FAP196634:FAP196636 FKL196634:FKL196636 FUH196634:FUH196636 GED196634:GED196636 GNZ196634:GNZ196636 GXV196634:GXV196636 HHR196634:HHR196636 HRN196634:HRN196636 IBJ196634:IBJ196636 ILF196634:ILF196636 IVB196634:IVB196636 JEX196634:JEX196636 JOT196634:JOT196636 JYP196634:JYP196636 KIL196634:KIL196636 KSH196634:KSH196636 LCD196634:LCD196636 LLZ196634:LLZ196636 LVV196634:LVV196636 MFR196634:MFR196636 MPN196634:MPN196636 MZJ196634:MZJ196636 NJF196634:NJF196636 NTB196634:NTB196636 OCX196634:OCX196636 OMT196634:OMT196636 OWP196634:OWP196636 PGL196634:PGL196636 PQH196634:PQH196636 QAD196634:QAD196636 QJZ196634:QJZ196636 QTV196634:QTV196636 RDR196634:RDR196636 RNN196634:RNN196636 RXJ196634:RXJ196636 SHF196634:SHF196636 SRB196634:SRB196636 TAX196634:TAX196636 TKT196634:TKT196636 TUP196634:TUP196636 UEL196634:UEL196636 UOH196634:UOH196636 UYD196634:UYD196636 VHZ196634:VHZ196636 VRV196634:VRV196636 WBR196634:WBR196636 WLN196634:WLN196636 WVJ196634:WVJ196636 D262170:D262172 IX262170:IX262172 ST262170:ST262172 ACP262170:ACP262172 AML262170:AML262172 AWH262170:AWH262172 BGD262170:BGD262172 BPZ262170:BPZ262172 BZV262170:BZV262172 CJR262170:CJR262172 CTN262170:CTN262172 DDJ262170:DDJ262172 DNF262170:DNF262172 DXB262170:DXB262172 EGX262170:EGX262172 EQT262170:EQT262172 FAP262170:FAP262172 FKL262170:FKL262172 FUH262170:FUH262172 GED262170:GED262172 GNZ262170:GNZ262172 GXV262170:GXV262172 HHR262170:HHR262172 HRN262170:HRN262172 IBJ262170:IBJ262172 ILF262170:ILF262172 IVB262170:IVB262172 JEX262170:JEX262172 JOT262170:JOT262172 JYP262170:JYP262172 KIL262170:KIL262172 KSH262170:KSH262172 LCD262170:LCD262172 LLZ262170:LLZ262172 LVV262170:LVV262172 MFR262170:MFR262172 MPN262170:MPN262172 MZJ262170:MZJ262172 NJF262170:NJF262172 NTB262170:NTB262172 OCX262170:OCX262172 OMT262170:OMT262172 OWP262170:OWP262172 PGL262170:PGL262172 PQH262170:PQH262172 QAD262170:QAD262172 QJZ262170:QJZ262172 QTV262170:QTV262172 RDR262170:RDR262172 RNN262170:RNN262172 RXJ262170:RXJ262172 SHF262170:SHF262172 SRB262170:SRB262172 TAX262170:TAX262172 TKT262170:TKT262172 TUP262170:TUP262172 UEL262170:UEL262172 UOH262170:UOH262172 UYD262170:UYD262172 VHZ262170:VHZ262172 VRV262170:VRV262172 WBR262170:WBR262172 WLN262170:WLN262172 WVJ262170:WVJ262172 D327706:D327708 IX327706:IX327708 ST327706:ST327708 ACP327706:ACP327708 AML327706:AML327708 AWH327706:AWH327708 BGD327706:BGD327708 BPZ327706:BPZ327708 BZV327706:BZV327708 CJR327706:CJR327708 CTN327706:CTN327708 DDJ327706:DDJ327708 DNF327706:DNF327708 DXB327706:DXB327708 EGX327706:EGX327708 EQT327706:EQT327708 FAP327706:FAP327708 FKL327706:FKL327708 FUH327706:FUH327708 GED327706:GED327708 GNZ327706:GNZ327708 GXV327706:GXV327708 HHR327706:HHR327708 HRN327706:HRN327708 IBJ327706:IBJ327708 ILF327706:ILF327708 IVB327706:IVB327708 JEX327706:JEX327708 JOT327706:JOT327708 JYP327706:JYP327708 KIL327706:KIL327708 KSH327706:KSH327708 LCD327706:LCD327708 LLZ327706:LLZ327708 LVV327706:LVV327708 MFR327706:MFR327708 MPN327706:MPN327708 MZJ327706:MZJ327708 NJF327706:NJF327708 NTB327706:NTB327708 OCX327706:OCX327708 OMT327706:OMT327708 OWP327706:OWP327708 PGL327706:PGL327708 PQH327706:PQH327708 QAD327706:QAD327708 QJZ327706:QJZ327708 QTV327706:QTV327708 RDR327706:RDR327708 RNN327706:RNN327708 RXJ327706:RXJ327708 SHF327706:SHF327708 SRB327706:SRB327708 TAX327706:TAX327708 TKT327706:TKT327708 TUP327706:TUP327708 UEL327706:UEL327708 UOH327706:UOH327708 UYD327706:UYD327708 VHZ327706:VHZ327708 VRV327706:VRV327708 WBR327706:WBR327708 WLN327706:WLN327708 WVJ327706:WVJ327708 D393242:D393244 IX393242:IX393244 ST393242:ST393244 ACP393242:ACP393244 AML393242:AML393244 AWH393242:AWH393244 BGD393242:BGD393244 BPZ393242:BPZ393244 BZV393242:BZV393244 CJR393242:CJR393244 CTN393242:CTN393244 DDJ393242:DDJ393244 DNF393242:DNF393244 DXB393242:DXB393244 EGX393242:EGX393244 EQT393242:EQT393244 FAP393242:FAP393244 FKL393242:FKL393244 FUH393242:FUH393244 GED393242:GED393244 GNZ393242:GNZ393244 GXV393242:GXV393244 HHR393242:HHR393244 HRN393242:HRN393244 IBJ393242:IBJ393244 ILF393242:ILF393244 IVB393242:IVB393244 JEX393242:JEX393244 JOT393242:JOT393244 JYP393242:JYP393244 KIL393242:KIL393244 KSH393242:KSH393244 LCD393242:LCD393244 LLZ393242:LLZ393244 LVV393242:LVV393244 MFR393242:MFR393244 MPN393242:MPN393244 MZJ393242:MZJ393244 NJF393242:NJF393244 NTB393242:NTB393244 OCX393242:OCX393244 OMT393242:OMT393244 OWP393242:OWP393244 PGL393242:PGL393244 PQH393242:PQH393244 QAD393242:QAD393244 QJZ393242:QJZ393244 QTV393242:QTV393244 RDR393242:RDR393244 RNN393242:RNN393244 RXJ393242:RXJ393244 SHF393242:SHF393244 SRB393242:SRB393244 TAX393242:TAX393244 TKT393242:TKT393244 TUP393242:TUP393244 UEL393242:UEL393244 UOH393242:UOH393244 UYD393242:UYD393244 VHZ393242:VHZ393244 VRV393242:VRV393244 WBR393242:WBR393244 WLN393242:WLN393244 WVJ393242:WVJ393244 D458778:D458780 IX458778:IX458780 ST458778:ST458780 ACP458778:ACP458780 AML458778:AML458780 AWH458778:AWH458780 BGD458778:BGD458780 BPZ458778:BPZ458780 BZV458778:BZV458780 CJR458778:CJR458780 CTN458778:CTN458780 DDJ458778:DDJ458780 DNF458778:DNF458780 DXB458778:DXB458780 EGX458778:EGX458780 EQT458778:EQT458780 FAP458778:FAP458780 FKL458778:FKL458780 FUH458778:FUH458780 GED458778:GED458780 GNZ458778:GNZ458780 GXV458778:GXV458780 HHR458778:HHR458780 HRN458778:HRN458780 IBJ458778:IBJ458780 ILF458778:ILF458780 IVB458778:IVB458780 JEX458778:JEX458780 JOT458778:JOT458780 JYP458778:JYP458780 KIL458778:KIL458780 KSH458778:KSH458780 LCD458778:LCD458780 LLZ458778:LLZ458780 LVV458778:LVV458780 MFR458778:MFR458780 MPN458778:MPN458780 MZJ458778:MZJ458780 NJF458778:NJF458780 NTB458778:NTB458780 OCX458778:OCX458780 OMT458778:OMT458780 OWP458778:OWP458780 PGL458778:PGL458780 PQH458778:PQH458780 QAD458778:QAD458780 QJZ458778:QJZ458780 QTV458778:QTV458780 RDR458778:RDR458780 RNN458778:RNN458780 RXJ458778:RXJ458780 SHF458778:SHF458780 SRB458778:SRB458780 TAX458778:TAX458780 TKT458778:TKT458780 TUP458778:TUP458780 UEL458778:UEL458780 UOH458778:UOH458780 UYD458778:UYD458780 VHZ458778:VHZ458780 VRV458778:VRV458780 WBR458778:WBR458780 WLN458778:WLN458780 WVJ458778:WVJ458780 D524314:D524316 IX524314:IX524316 ST524314:ST524316 ACP524314:ACP524316 AML524314:AML524316 AWH524314:AWH524316 BGD524314:BGD524316 BPZ524314:BPZ524316 BZV524314:BZV524316 CJR524314:CJR524316 CTN524314:CTN524316 DDJ524314:DDJ524316 DNF524314:DNF524316 DXB524314:DXB524316 EGX524314:EGX524316 EQT524314:EQT524316 FAP524314:FAP524316 FKL524314:FKL524316 FUH524314:FUH524316 GED524314:GED524316 GNZ524314:GNZ524316 GXV524314:GXV524316 HHR524314:HHR524316 HRN524314:HRN524316 IBJ524314:IBJ524316 ILF524314:ILF524316 IVB524314:IVB524316 JEX524314:JEX524316 JOT524314:JOT524316 JYP524314:JYP524316 KIL524314:KIL524316 KSH524314:KSH524316 LCD524314:LCD524316 LLZ524314:LLZ524316 LVV524314:LVV524316 MFR524314:MFR524316 MPN524314:MPN524316 MZJ524314:MZJ524316 NJF524314:NJF524316 NTB524314:NTB524316 OCX524314:OCX524316 OMT524314:OMT524316 OWP524314:OWP524316 PGL524314:PGL524316 PQH524314:PQH524316 QAD524314:QAD524316 QJZ524314:QJZ524316 QTV524314:QTV524316 RDR524314:RDR524316 RNN524314:RNN524316 RXJ524314:RXJ524316 SHF524314:SHF524316 SRB524314:SRB524316 TAX524314:TAX524316 TKT524314:TKT524316 TUP524314:TUP524316 UEL524314:UEL524316 UOH524314:UOH524316 UYD524314:UYD524316 VHZ524314:VHZ524316 VRV524314:VRV524316 WBR524314:WBR524316 WLN524314:WLN524316 WVJ524314:WVJ524316 D589850:D589852 IX589850:IX589852 ST589850:ST589852 ACP589850:ACP589852 AML589850:AML589852 AWH589850:AWH589852 BGD589850:BGD589852 BPZ589850:BPZ589852 BZV589850:BZV589852 CJR589850:CJR589852 CTN589850:CTN589852 DDJ589850:DDJ589852 DNF589850:DNF589852 DXB589850:DXB589852 EGX589850:EGX589852 EQT589850:EQT589852 FAP589850:FAP589852 FKL589850:FKL589852 FUH589850:FUH589852 GED589850:GED589852 GNZ589850:GNZ589852 GXV589850:GXV589852 HHR589850:HHR589852 HRN589850:HRN589852 IBJ589850:IBJ589852 ILF589850:ILF589852 IVB589850:IVB589852 JEX589850:JEX589852 JOT589850:JOT589852 JYP589850:JYP589852 KIL589850:KIL589852 KSH589850:KSH589852 LCD589850:LCD589852 LLZ589850:LLZ589852 LVV589850:LVV589852 MFR589850:MFR589852 MPN589850:MPN589852 MZJ589850:MZJ589852 NJF589850:NJF589852 NTB589850:NTB589852 OCX589850:OCX589852 OMT589850:OMT589852 OWP589850:OWP589852 PGL589850:PGL589852 PQH589850:PQH589852 QAD589850:QAD589852 QJZ589850:QJZ589852 QTV589850:QTV589852 RDR589850:RDR589852 RNN589850:RNN589852 RXJ589850:RXJ589852 SHF589850:SHF589852 SRB589850:SRB589852 TAX589850:TAX589852 TKT589850:TKT589852 TUP589850:TUP589852 UEL589850:UEL589852 UOH589850:UOH589852 UYD589850:UYD589852 VHZ589850:VHZ589852 VRV589850:VRV589852 WBR589850:WBR589852 WLN589850:WLN589852 WVJ589850:WVJ589852 D655386:D655388 IX655386:IX655388 ST655386:ST655388 ACP655386:ACP655388 AML655386:AML655388 AWH655386:AWH655388 BGD655386:BGD655388 BPZ655386:BPZ655388 BZV655386:BZV655388 CJR655386:CJR655388 CTN655386:CTN655388 DDJ655386:DDJ655388 DNF655386:DNF655388 DXB655386:DXB655388 EGX655386:EGX655388 EQT655386:EQT655388 FAP655386:FAP655388 FKL655386:FKL655388 FUH655386:FUH655388 GED655386:GED655388 GNZ655386:GNZ655388 GXV655386:GXV655388 HHR655386:HHR655388 HRN655386:HRN655388 IBJ655386:IBJ655388 ILF655386:ILF655388 IVB655386:IVB655388 JEX655386:JEX655388 JOT655386:JOT655388 JYP655386:JYP655388 KIL655386:KIL655388 KSH655386:KSH655388 LCD655386:LCD655388 LLZ655386:LLZ655388 LVV655386:LVV655388 MFR655386:MFR655388 MPN655386:MPN655388 MZJ655386:MZJ655388 NJF655386:NJF655388 NTB655386:NTB655388 OCX655386:OCX655388 OMT655386:OMT655388 OWP655386:OWP655388 PGL655386:PGL655388 PQH655386:PQH655388 QAD655386:QAD655388 QJZ655386:QJZ655388 QTV655386:QTV655388 RDR655386:RDR655388 RNN655386:RNN655388 RXJ655386:RXJ655388 SHF655386:SHF655388 SRB655386:SRB655388 TAX655386:TAX655388 TKT655386:TKT655388 TUP655386:TUP655388 UEL655386:UEL655388 UOH655386:UOH655388 UYD655386:UYD655388 VHZ655386:VHZ655388 VRV655386:VRV655388 WBR655386:WBR655388 WLN655386:WLN655388 WVJ655386:WVJ655388 D720922:D720924 IX720922:IX720924 ST720922:ST720924 ACP720922:ACP720924 AML720922:AML720924 AWH720922:AWH720924 BGD720922:BGD720924 BPZ720922:BPZ720924 BZV720922:BZV720924 CJR720922:CJR720924 CTN720922:CTN720924 DDJ720922:DDJ720924 DNF720922:DNF720924 DXB720922:DXB720924 EGX720922:EGX720924 EQT720922:EQT720924 FAP720922:FAP720924 FKL720922:FKL720924 FUH720922:FUH720924 GED720922:GED720924 GNZ720922:GNZ720924 GXV720922:GXV720924 HHR720922:HHR720924 HRN720922:HRN720924 IBJ720922:IBJ720924 ILF720922:ILF720924 IVB720922:IVB720924 JEX720922:JEX720924 JOT720922:JOT720924 JYP720922:JYP720924 KIL720922:KIL720924 KSH720922:KSH720924 LCD720922:LCD720924 LLZ720922:LLZ720924 LVV720922:LVV720924 MFR720922:MFR720924 MPN720922:MPN720924 MZJ720922:MZJ720924 NJF720922:NJF720924 NTB720922:NTB720924 OCX720922:OCX720924 OMT720922:OMT720924 OWP720922:OWP720924 PGL720922:PGL720924 PQH720922:PQH720924 QAD720922:QAD720924 QJZ720922:QJZ720924 QTV720922:QTV720924 RDR720922:RDR720924 RNN720922:RNN720924 RXJ720922:RXJ720924 SHF720922:SHF720924 SRB720922:SRB720924 TAX720922:TAX720924 TKT720922:TKT720924 TUP720922:TUP720924 UEL720922:UEL720924 UOH720922:UOH720924 UYD720922:UYD720924 VHZ720922:VHZ720924 VRV720922:VRV720924 WBR720922:WBR720924 WLN720922:WLN720924 WVJ720922:WVJ720924 D786458:D786460 IX786458:IX786460 ST786458:ST786460 ACP786458:ACP786460 AML786458:AML786460 AWH786458:AWH786460 BGD786458:BGD786460 BPZ786458:BPZ786460 BZV786458:BZV786460 CJR786458:CJR786460 CTN786458:CTN786460 DDJ786458:DDJ786460 DNF786458:DNF786460 DXB786458:DXB786460 EGX786458:EGX786460 EQT786458:EQT786460 FAP786458:FAP786460 FKL786458:FKL786460 FUH786458:FUH786460 GED786458:GED786460 GNZ786458:GNZ786460 GXV786458:GXV786460 HHR786458:HHR786460 HRN786458:HRN786460 IBJ786458:IBJ786460 ILF786458:ILF786460 IVB786458:IVB786460 JEX786458:JEX786460 JOT786458:JOT786460 JYP786458:JYP786460 KIL786458:KIL786460 KSH786458:KSH786460 LCD786458:LCD786460 LLZ786458:LLZ786460 LVV786458:LVV786460 MFR786458:MFR786460 MPN786458:MPN786460 MZJ786458:MZJ786460 NJF786458:NJF786460 NTB786458:NTB786460 OCX786458:OCX786460 OMT786458:OMT786460 OWP786458:OWP786460 PGL786458:PGL786460 PQH786458:PQH786460 QAD786458:QAD786460 QJZ786458:QJZ786460 QTV786458:QTV786460 RDR786458:RDR786460 RNN786458:RNN786460 RXJ786458:RXJ786460 SHF786458:SHF786460 SRB786458:SRB786460 TAX786458:TAX786460 TKT786458:TKT786460 TUP786458:TUP786460 UEL786458:UEL786460 UOH786458:UOH786460 UYD786458:UYD786460 VHZ786458:VHZ786460 VRV786458:VRV786460 WBR786458:WBR786460 WLN786458:WLN786460 WVJ786458:WVJ786460 D851994:D851996 IX851994:IX851996 ST851994:ST851996 ACP851994:ACP851996 AML851994:AML851996 AWH851994:AWH851996 BGD851994:BGD851996 BPZ851994:BPZ851996 BZV851994:BZV851996 CJR851994:CJR851996 CTN851994:CTN851996 DDJ851994:DDJ851996 DNF851994:DNF851996 DXB851994:DXB851996 EGX851994:EGX851996 EQT851994:EQT851996 FAP851994:FAP851996 FKL851994:FKL851996 FUH851994:FUH851996 GED851994:GED851996 GNZ851994:GNZ851996 GXV851994:GXV851996 HHR851994:HHR851996 HRN851994:HRN851996 IBJ851994:IBJ851996 ILF851994:ILF851996 IVB851994:IVB851996 JEX851994:JEX851996 JOT851994:JOT851996 JYP851994:JYP851996 KIL851994:KIL851996 KSH851994:KSH851996 LCD851994:LCD851996 LLZ851994:LLZ851996 LVV851994:LVV851996 MFR851994:MFR851996 MPN851994:MPN851996 MZJ851994:MZJ851996 NJF851994:NJF851996 NTB851994:NTB851996 OCX851994:OCX851996 OMT851994:OMT851996 OWP851994:OWP851996 PGL851994:PGL851996 PQH851994:PQH851996 QAD851994:QAD851996 QJZ851994:QJZ851996 QTV851994:QTV851996 RDR851994:RDR851996 RNN851994:RNN851996 RXJ851994:RXJ851996 SHF851994:SHF851996 SRB851994:SRB851996 TAX851994:TAX851996 TKT851994:TKT851996 TUP851994:TUP851996 UEL851994:UEL851996 UOH851994:UOH851996 UYD851994:UYD851996 VHZ851994:VHZ851996 VRV851994:VRV851996 WBR851994:WBR851996 WLN851994:WLN851996 WVJ851994:WVJ851996 D917530:D917532 IX917530:IX917532 ST917530:ST917532 ACP917530:ACP917532 AML917530:AML917532 AWH917530:AWH917532 BGD917530:BGD917532 BPZ917530:BPZ917532 BZV917530:BZV917532 CJR917530:CJR917532 CTN917530:CTN917532 DDJ917530:DDJ917532 DNF917530:DNF917532 DXB917530:DXB917532 EGX917530:EGX917532 EQT917530:EQT917532 FAP917530:FAP917532 FKL917530:FKL917532 FUH917530:FUH917532 GED917530:GED917532 GNZ917530:GNZ917532 GXV917530:GXV917532 HHR917530:HHR917532 HRN917530:HRN917532 IBJ917530:IBJ917532 ILF917530:ILF917532 IVB917530:IVB917532 JEX917530:JEX917532 JOT917530:JOT917532 JYP917530:JYP917532 KIL917530:KIL917532 KSH917530:KSH917532 LCD917530:LCD917532 LLZ917530:LLZ917532 LVV917530:LVV917532 MFR917530:MFR917532 MPN917530:MPN917532 MZJ917530:MZJ917532 NJF917530:NJF917532 NTB917530:NTB917532 OCX917530:OCX917532 OMT917530:OMT917532 OWP917530:OWP917532 PGL917530:PGL917532 PQH917530:PQH917532 QAD917530:QAD917532 QJZ917530:QJZ917532 QTV917530:QTV917532 RDR917530:RDR917532 RNN917530:RNN917532 RXJ917530:RXJ917532 SHF917530:SHF917532 SRB917530:SRB917532 TAX917530:TAX917532 TKT917530:TKT917532 TUP917530:TUP917532 UEL917530:UEL917532 UOH917530:UOH917532 UYD917530:UYD917532 VHZ917530:VHZ917532 VRV917530:VRV917532 WBR917530:WBR917532 WLN917530:WLN917532 WVJ917530:WVJ917532 D983066:D983068 IX983066:IX983068 ST983066:ST983068 ACP983066:ACP983068 AML983066:AML983068 AWH983066:AWH983068 BGD983066:BGD983068 BPZ983066:BPZ983068 BZV983066:BZV983068 CJR983066:CJR983068 CTN983066:CTN983068 DDJ983066:DDJ983068 DNF983066:DNF983068 DXB983066:DXB983068 EGX983066:EGX983068 EQT983066:EQT983068 FAP983066:FAP983068 FKL983066:FKL983068 FUH983066:FUH983068 GED983066:GED983068 GNZ983066:GNZ983068 GXV983066:GXV983068 HHR983066:HHR983068 HRN983066:HRN983068 IBJ983066:IBJ983068 ILF983066:ILF983068 IVB983066:IVB983068 JEX983066:JEX983068 JOT983066:JOT983068 JYP983066:JYP983068 KIL983066:KIL983068 KSH983066:KSH983068 LCD983066:LCD983068 LLZ983066:LLZ983068 LVV983066:LVV983068 MFR983066:MFR983068 MPN983066:MPN983068 MZJ983066:MZJ983068 NJF983066:NJF983068 NTB983066:NTB983068 OCX983066:OCX983068 OMT983066:OMT983068 OWP983066:OWP983068 PGL983066:PGL983068 PQH983066:PQH983068 QAD983066:QAD983068 QJZ983066:QJZ983068 QTV983066:QTV983068 RDR983066:RDR983068 RNN983066:RNN983068 RXJ983066:RXJ983068 SHF983066:SHF983068 SRB983066:SRB983068 TAX983066:TAX983068 TKT983066:TKT983068 TUP983066:TUP983068 UEL983066:UEL983068 UOH983066:UOH983068 UYD983066:UYD983068 VHZ983066:VHZ983068 VRV983066:VRV983068 WBR983066:WBR983068 WLN983066:WLN983068 WVJ983066:WVJ983068">
      <formula1>0</formula1>
      <formula2>0</formula2>
    </dataValidation>
    <dataValidation type="decimal" operator="greaterThanOrEqual" allowBlank="1" errorTitle="Error de datos " error="Debe ingresar un valor positivo o cero" sqref="D45:D47 IX45:IX47 ST45:ST47 ACP45:ACP47 AML45:AML47 AWH45:AWH47 BGD45:BGD47 BPZ45:BPZ47 BZV45:BZV47 CJR45:CJR47 CTN45:CTN47 DDJ45:DDJ47 DNF45:DNF47 DXB45:DXB47 EGX45:EGX47 EQT45:EQT47 FAP45:FAP47 FKL45:FKL47 FUH45:FUH47 GED45:GED47 GNZ45:GNZ47 GXV45:GXV47 HHR45:HHR47 HRN45:HRN47 IBJ45:IBJ47 ILF45:ILF47 IVB45:IVB47 JEX45:JEX47 JOT45:JOT47 JYP45:JYP47 KIL45:KIL47 KSH45:KSH47 LCD45:LCD47 LLZ45:LLZ47 LVV45:LVV47 MFR45:MFR47 MPN45:MPN47 MZJ45:MZJ47 NJF45:NJF47 NTB45:NTB47 OCX45:OCX47 OMT45:OMT47 OWP45:OWP47 PGL45:PGL47 PQH45:PQH47 QAD45:QAD47 QJZ45:QJZ47 QTV45:QTV47 RDR45:RDR47 RNN45:RNN47 RXJ45:RXJ47 SHF45:SHF47 SRB45:SRB47 TAX45:TAX47 TKT45:TKT47 TUP45:TUP47 UEL45:UEL47 UOH45:UOH47 UYD45:UYD47 VHZ45:VHZ47 VRV45:VRV47 WBR45:WBR47 WLN45:WLN47 WVJ45:WVJ47 D65581:D65583 IX65581:IX65583 ST65581:ST65583 ACP65581:ACP65583 AML65581:AML65583 AWH65581:AWH65583 BGD65581:BGD65583 BPZ65581:BPZ65583 BZV65581:BZV65583 CJR65581:CJR65583 CTN65581:CTN65583 DDJ65581:DDJ65583 DNF65581:DNF65583 DXB65581:DXB65583 EGX65581:EGX65583 EQT65581:EQT65583 FAP65581:FAP65583 FKL65581:FKL65583 FUH65581:FUH65583 GED65581:GED65583 GNZ65581:GNZ65583 GXV65581:GXV65583 HHR65581:HHR65583 HRN65581:HRN65583 IBJ65581:IBJ65583 ILF65581:ILF65583 IVB65581:IVB65583 JEX65581:JEX65583 JOT65581:JOT65583 JYP65581:JYP65583 KIL65581:KIL65583 KSH65581:KSH65583 LCD65581:LCD65583 LLZ65581:LLZ65583 LVV65581:LVV65583 MFR65581:MFR65583 MPN65581:MPN65583 MZJ65581:MZJ65583 NJF65581:NJF65583 NTB65581:NTB65583 OCX65581:OCX65583 OMT65581:OMT65583 OWP65581:OWP65583 PGL65581:PGL65583 PQH65581:PQH65583 QAD65581:QAD65583 QJZ65581:QJZ65583 QTV65581:QTV65583 RDR65581:RDR65583 RNN65581:RNN65583 RXJ65581:RXJ65583 SHF65581:SHF65583 SRB65581:SRB65583 TAX65581:TAX65583 TKT65581:TKT65583 TUP65581:TUP65583 UEL65581:UEL65583 UOH65581:UOH65583 UYD65581:UYD65583 VHZ65581:VHZ65583 VRV65581:VRV65583 WBR65581:WBR65583 WLN65581:WLN65583 WVJ65581:WVJ65583 D131117:D131119 IX131117:IX131119 ST131117:ST131119 ACP131117:ACP131119 AML131117:AML131119 AWH131117:AWH131119 BGD131117:BGD131119 BPZ131117:BPZ131119 BZV131117:BZV131119 CJR131117:CJR131119 CTN131117:CTN131119 DDJ131117:DDJ131119 DNF131117:DNF131119 DXB131117:DXB131119 EGX131117:EGX131119 EQT131117:EQT131119 FAP131117:FAP131119 FKL131117:FKL131119 FUH131117:FUH131119 GED131117:GED131119 GNZ131117:GNZ131119 GXV131117:GXV131119 HHR131117:HHR131119 HRN131117:HRN131119 IBJ131117:IBJ131119 ILF131117:ILF131119 IVB131117:IVB131119 JEX131117:JEX131119 JOT131117:JOT131119 JYP131117:JYP131119 KIL131117:KIL131119 KSH131117:KSH131119 LCD131117:LCD131119 LLZ131117:LLZ131119 LVV131117:LVV131119 MFR131117:MFR131119 MPN131117:MPN131119 MZJ131117:MZJ131119 NJF131117:NJF131119 NTB131117:NTB131119 OCX131117:OCX131119 OMT131117:OMT131119 OWP131117:OWP131119 PGL131117:PGL131119 PQH131117:PQH131119 QAD131117:QAD131119 QJZ131117:QJZ131119 QTV131117:QTV131119 RDR131117:RDR131119 RNN131117:RNN131119 RXJ131117:RXJ131119 SHF131117:SHF131119 SRB131117:SRB131119 TAX131117:TAX131119 TKT131117:TKT131119 TUP131117:TUP131119 UEL131117:UEL131119 UOH131117:UOH131119 UYD131117:UYD131119 VHZ131117:VHZ131119 VRV131117:VRV131119 WBR131117:WBR131119 WLN131117:WLN131119 WVJ131117:WVJ131119 D196653:D196655 IX196653:IX196655 ST196653:ST196655 ACP196653:ACP196655 AML196653:AML196655 AWH196653:AWH196655 BGD196653:BGD196655 BPZ196653:BPZ196655 BZV196653:BZV196655 CJR196653:CJR196655 CTN196653:CTN196655 DDJ196653:DDJ196655 DNF196653:DNF196655 DXB196653:DXB196655 EGX196653:EGX196655 EQT196653:EQT196655 FAP196653:FAP196655 FKL196653:FKL196655 FUH196653:FUH196655 GED196653:GED196655 GNZ196653:GNZ196655 GXV196653:GXV196655 HHR196653:HHR196655 HRN196653:HRN196655 IBJ196653:IBJ196655 ILF196653:ILF196655 IVB196653:IVB196655 JEX196653:JEX196655 JOT196653:JOT196655 JYP196653:JYP196655 KIL196653:KIL196655 KSH196653:KSH196655 LCD196653:LCD196655 LLZ196653:LLZ196655 LVV196653:LVV196655 MFR196653:MFR196655 MPN196653:MPN196655 MZJ196653:MZJ196655 NJF196653:NJF196655 NTB196653:NTB196655 OCX196653:OCX196655 OMT196653:OMT196655 OWP196653:OWP196655 PGL196653:PGL196655 PQH196653:PQH196655 QAD196653:QAD196655 QJZ196653:QJZ196655 QTV196653:QTV196655 RDR196653:RDR196655 RNN196653:RNN196655 RXJ196653:RXJ196655 SHF196653:SHF196655 SRB196653:SRB196655 TAX196653:TAX196655 TKT196653:TKT196655 TUP196653:TUP196655 UEL196653:UEL196655 UOH196653:UOH196655 UYD196653:UYD196655 VHZ196653:VHZ196655 VRV196653:VRV196655 WBR196653:WBR196655 WLN196653:WLN196655 WVJ196653:WVJ196655 D262189:D262191 IX262189:IX262191 ST262189:ST262191 ACP262189:ACP262191 AML262189:AML262191 AWH262189:AWH262191 BGD262189:BGD262191 BPZ262189:BPZ262191 BZV262189:BZV262191 CJR262189:CJR262191 CTN262189:CTN262191 DDJ262189:DDJ262191 DNF262189:DNF262191 DXB262189:DXB262191 EGX262189:EGX262191 EQT262189:EQT262191 FAP262189:FAP262191 FKL262189:FKL262191 FUH262189:FUH262191 GED262189:GED262191 GNZ262189:GNZ262191 GXV262189:GXV262191 HHR262189:HHR262191 HRN262189:HRN262191 IBJ262189:IBJ262191 ILF262189:ILF262191 IVB262189:IVB262191 JEX262189:JEX262191 JOT262189:JOT262191 JYP262189:JYP262191 KIL262189:KIL262191 KSH262189:KSH262191 LCD262189:LCD262191 LLZ262189:LLZ262191 LVV262189:LVV262191 MFR262189:MFR262191 MPN262189:MPN262191 MZJ262189:MZJ262191 NJF262189:NJF262191 NTB262189:NTB262191 OCX262189:OCX262191 OMT262189:OMT262191 OWP262189:OWP262191 PGL262189:PGL262191 PQH262189:PQH262191 QAD262189:QAD262191 QJZ262189:QJZ262191 QTV262189:QTV262191 RDR262189:RDR262191 RNN262189:RNN262191 RXJ262189:RXJ262191 SHF262189:SHF262191 SRB262189:SRB262191 TAX262189:TAX262191 TKT262189:TKT262191 TUP262189:TUP262191 UEL262189:UEL262191 UOH262189:UOH262191 UYD262189:UYD262191 VHZ262189:VHZ262191 VRV262189:VRV262191 WBR262189:WBR262191 WLN262189:WLN262191 WVJ262189:WVJ262191 D327725:D327727 IX327725:IX327727 ST327725:ST327727 ACP327725:ACP327727 AML327725:AML327727 AWH327725:AWH327727 BGD327725:BGD327727 BPZ327725:BPZ327727 BZV327725:BZV327727 CJR327725:CJR327727 CTN327725:CTN327727 DDJ327725:DDJ327727 DNF327725:DNF327727 DXB327725:DXB327727 EGX327725:EGX327727 EQT327725:EQT327727 FAP327725:FAP327727 FKL327725:FKL327727 FUH327725:FUH327727 GED327725:GED327727 GNZ327725:GNZ327727 GXV327725:GXV327727 HHR327725:HHR327727 HRN327725:HRN327727 IBJ327725:IBJ327727 ILF327725:ILF327727 IVB327725:IVB327727 JEX327725:JEX327727 JOT327725:JOT327727 JYP327725:JYP327727 KIL327725:KIL327727 KSH327725:KSH327727 LCD327725:LCD327727 LLZ327725:LLZ327727 LVV327725:LVV327727 MFR327725:MFR327727 MPN327725:MPN327727 MZJ327725:MZJ327727 NJF327725:NJF327727 NTB327725:NTB327727 OCX327725:OCX327727 OMT327725:OMT327727 OWP327725:OWP327727 PGL327725:PGL327727 PQH327725:PQH327727 QAD327725:QAD327727 QJZ327725:QJZ327727 QTV327725:QTV327727 RDR327725:RDR327727 RNN327725:RNN327727 RXJ327725:RXJ327727 SHF327725:SHF327727 SRB327725:SRB327727 TAX327725:TAX327727 TKT327725:TKT327727 TUP327725:TUP327727 UEL327725:UEL327727 UOH327725:UOH327727 UYD327725:UYD327727 VHZ327725:VHZ327727 VRV327725:VRV327727 WBR327725:WBR327727 WLN327725:WLN327727 WVJ327725:WVJ327727 D393261:D393263 IX393261:IX393263 ST393261:ST393263 ACP393261:ACP393263 AML393261:AML393263 AWH393261:AWH393263 BGD393261:BGD393263 BPZ393261:BPZ393263 BZV393261:BZV393263 CJR393261:CJR393263 CTN393261:CTN393263 DDJ393261:DDJ393263 DNF393261:DNF393263 DXB393261:DXB393263 EGX393261:EGX393263 EQT393261:EQT393263 FAP393261:FAP393263 FKL393261:FKL393263 FUH393261:FUH393263 GED393261:GED393263 GNZ393261:GNZ393263 GXV393261:GXV393263 HHR393261:HHR393263 HRN393261:HRN393263 IBJ393261:IBJ393263 ILF393261:ILF393263 IVB393261:IVB393263 JEX393261:JEX393263 JOT393261:JOT393263 JYP393261:JYP393263 KIL393261:KIL393263 KSH393261:KSH393263 LCD393261:LCD393263 LLZ393261:LLZ393263 LVV393261:LVV393263 MFR393261:MFR393263 MPN393261:MPN393263 MZJ393261:MZJ393263 NJF393261:NJF393263 NTB393261:NTB393263 OCX393261:OCX393263 OMT393261:OMT393263 OWP393261:OWP393263 PGL393261:PGL393263 PQH393261:PQH393263 QAD393261:QAD393263 QJZ393261:QJZ393263 QTV393261:QTV393263 RDR393261:RDR393263 RNN393261:RNN393263 RXJ393261:RXJ393263 SHF393261:SHF393263 SRB393261:SRB393263 TAX393261:TAX393263 TKT393261:TKT393263 TUP393261:TUP393263 UEL393261:UEL393263 UOH393261:UOH393263 UYD393261:UYD393263 VHZ393261:VHZ393263 VRV393261:VRV393263 WBR393261:WBR393263 WLN393261:WLN393263 WVJ393261:WVJ393263 D458797:D458799 IX458797:IX458799 ST458797:ST458799 ACP458797:ACP458799 AML458797:AML458799 AWH458797:AWH458799 BGD458797:BGD458799 BPZ458797:BPZ458799 BZV458797:BZV458799 CJR458797:CJR458799 CTN458797:CTN458799 DDJ458797:DDJ458799 DNF458797:DNF458799 DXB458797:DXB458799 EGX458797:EGX458799 EQT458797:EQT458799 FAP458797:FAP458799 FKL458797:FKL458799 FUH458797:FUH458799 GED458797:GED458799 GNZ458797:GNZ458799 GXV458797:GXV458799 HHR458797:HHR458799 HRN458797:HRN458799 IBJ458797:IBJ458799 ILF458797:ILF458799 IVB458797:IVB458799 JEX458797:JEX458799 JOT458797:JOT458799 JYP458797:JYP458799 KIL458797:KIL458799 KSH458797:KSH458799 LCD458797:LCD458799 LLZ458797:LLZ458799 LVV458797:LVV458799 MFR458797:MFR458799 MPN458797:MPN458799 MZJ458797:MZJ458799 NJF458797:NJF458799 NTB458797:NTB458799 OCX458797:OCX458799 OMT458797:OMT458799 OWP458797:OWP458799 PGL458797:PGL458799 PQH458797:PQH458799 QAD458797:QAD458799 QJZ458797:QJZ458799 QTV458797:QTV458799 RDR458797:RDR458799 RNN458797:RNN458799 RXJ458797:RXJ458799 SHF458797:SHF458799 SRB458797:SRB458799 TAX458797:TAX458799 TKT458797:TKT458799 TUP458797:TUP458799 UEL458797:UEL458799 UOH458797:UOH458799 UYD458797:UYD458799 VHZ458797:VHZ458799 VRV458797:VRV458799 WBR458797:WBR458799 WLN458797:WLN458799 WVJ458797:WVJ458799 D524333:D524335 IX524333:IX524335 ST524333:ST524335 ACP524333:ACP524335 AML524333:AML524335 AWH524333:AWH524335 BGD524333:BGD524335 BPZ524333:BPZ524335 BZV524333:BZV524335 CJR524333:CJR524335 CTN524333:CTN524335 DDJ524333:DDJ524335 DNF524333:DNF524335 DXB524333:DXB524335 EGX524333:EGX524335 EQT524333:EQT524335 FAP524333:FAP524335 FKL524333:FKL524335 FUH524333:FUH524335 GED524333:GED524335 GNZ524333:GNZ524335 GXV524333:GXV524335 HHR524333:HHR524335 HRN524333:HRN524335 IBJ524333:IBJ524335 ILF524333:ILF524335 IVB524333:IVB524335 JEX524333:JEX524335 JOT524333:JOT524335 JYP524333:JYP524335 KIL524333:KIL524335 KSH524333:KSH524335 LCD524333:LCD524335 LLZ524333:LLZ524335 LVV524333:LVV524335 MFR524333:MFR524335 MPN524333:MPN524335 MZJ524333:MZJ524335 NJF524333:NJF524335 NTB524333:NTB524335 OCX524333:OCX524335 OMT524333:OMT524335 OWP524333:OWP524335 PGL524333:PGL524335 PQH524333:PQH524335 QAD524333:QAD524335 QJZ524333:QJZ524335 QTV524333:QTV524335 RDR524333:RDR524335 RNN524333:RNN524335 RXJ524333:RXJ524335 SHF524333:SHF524335 SRB524333:SRB524335 TAX524333:TAX524335 TKT524333:TKT524335 TUP524333:TUP524335 UEL524333:UEL524335 UOH524333:UOH524335 UYD524333:UYD524335 VHZ524333:VHZ524335 VRV524333:VRV524335 WBR524333:WBR524335 WLN524333:WLN524335 WVJ524333:WVJ524335 D589869:D589871 IX589869:IX589871 ST589869:ST589871 ACP589869:ACP589871 AML589869:AML589871 AWH589869:AWH589871 BGD589869:BGD589871 BPZ589869:BPZ589871 BZV589869:BZV589871 CJR589869:CJR589871 CTN589869:CTN589871 DDJ589869:DDJ589871 DNF589869:DNF589871 DXB589869:DXB589871 EGX589869:EGX589871 EQT589869:EQT589871 FAP589869:FAP589871 FKL589869:FKL589871 FUH589869:FUH589871 GED589869:GED589871 GNZ589869:GNZ589871 GXV589869:GXV589871 HHR589869:HHR589871 HRN589869:HRN589871 IBJ589869:IBJ589871 ILF589869:ILF589871 IVB589869:IVB589871 JEX589869:JEX589871 JOT589869:JOT589871 JYP589869:JYP589871 KIL589869:KIL589871 KSH589869:KSH589871 LCD589869:LCD589871 LLZ589869:LLZ589871 LVV589869:LVV589871 MFR589869:MFR589871 MPN589869:MPN589871 MZJ589869:MZJ589871 NJF589869:NJF589871 NTB589869:NTB589871 OCX589869:OCX589871 OMT589869:OMT589871 OWP589869:OWP589871 PGL589869:PGL589871 PQH589869:PQH589871 QAD589869:QAD589871 QJZ589869:QJZ589871 QTV589869:QTV589871 RDR589869:RDR589871 RNN589869:RNN589871 RXJ589869:RXJ589871 SHF589869:SHF589871 SRB589869:SRB589871 TAX589869:TAX589871 TKT589869:TKT589871 TUP589869:TUP589871 UEL589869:UEL589871 UOH589869:UOH589871 UYD589869:UYD589871 VHZ589869:VHZ589871 VRV589869:VRV589871 WBR589869:WBR589871 WLN589869:WLN589871 WVJ589869:WVJ589871 D655405:D655407 IX655405:IX655407 ST655405:ST655407 ACP655405:ACP655407 AML655405:AML655407 AWH655405:AWH655407 BGD655405:BGD655407 BPZ655405:BPZ655407 BZV655405:BZV655407 CJR655405:CJR655407 CTN655405:CTN655407 DDJ655405:DDJ655407 DNF655405:DNF655407 DXB655405:DXB655407 EGX655405:EGX655407 EQT655405:EQT655407 FAP655405:FAP655407 FKL655405:FKL655407 FUH655405:FUH655407 GED655405:GED655407 GNZ655405:GNZ655407 GXV655405:GXV655407 HHR655405:HHR655407 HRN655405:HRN655407 IBJ655405:IBJ655407 ILF655405:ILF655407 IVB655405:IVB655407 JEX655405:JEX655407 JOT655405:JOT655407 JYP655405:JYP655407 KIL655405:KIL655407 KSH655405:KSH655407 LCD655405:LCD655407 LLZ655405:LLZ655407 LVV655405:LVV655407 MFR655405:MFR655407 MPN655405:MPN655407 MZJ655405:MZJ655407 NJF655405:NJF655407 NTB655405:NTB655407 OCX655405:OCX655407 OMT655405:OMT655407 OWP655405:OWP655407 PGL655405:PGL655407 PQH655405:PQH655407 QAD655405:QAD655407 QJZ655405:QJZ655407 QTV655405:QTV655407 RDR655405:RDR655407 RNN655405:RNN655407 RXJ655405:RXJ655407 SHF655405:SHF655407 SRB655405:SRB655407 TAX655405:TAX655407 TKT655405:TKT655407 TUP655405:TUP655407 UEL655405:UEL655407 UOH655405:UOH655407 UYD655405:UYD655407 VHZ655405:VHZ655407 VRV655405:VRV655407 WBR655405:WBR655407 WLN655405:WLN655407 WVJ655405:WVJ655407 D720941:D720943 IX720941:IX720943 ST720941:ST720943 ACP720941:ACP720943 AML720941:AML720943 AWH720941:AWH720943 BGD720941:BGD720943 BPZ720941:BPZ720943 BZV720941:BZV720943 CJR720941:CJR720943 CTN720941:CTN720943 DDJ720941:DDJ720943 DNF720941:DNF720943 DXB720941:DXB720943 EGX720941:EGX720943 EQT720941:EQT720943 FAP720941:FAP720943 FKL720941:FKL720943 FUH720941:FUH720943 GED720941:GED720943 GNZ720941:GNZ720943 GXV720941:GXV720943 HHR720941:HHR720943 HRN720941:HRN720943 IBJ720941:IBJ720943 ILF720941:ILF720943 IVB720941:IVB720943 JEX720941:JEX720943 JOT720941:JOT720943 JYP720941:JYP720943 KIL720941:KIL720943 KSH720941:KSH720943 LCD720941:LCD720943 LLZ720941:LLZ720943 LVV720941:LVV720943 MFR720941:MFR720943 MPN720941:MPN720943 MZJ720941:MZJ720943 NJF720941:NJF720943 NTB720941:NTB720943 OCX720941:OCX720943 OMT720941:OMT720943 OWP720941:OWP720943 PGL720941:PGL720943 PQH720941:PQH720943 QAD720941:QAD720943 QJZ720941:QJZ720943 QTV720941:QTV720943 RDR720941:RDR720943 RNN720941:RNN720943 RXJ720941:RXJ720943 SHF720941:SHF720943 SRB720941:SRB720943 TAX720941:TAX720943 TKT720941:TKT720943 TUP720941:TUP720943 UEL720941:UEL720943 UOH720941:UOH720943 UYD720941:UYD720943 VHZ720941:VHZ720943 VRV720941:VRV720943 WBR720941:WBR720943 WLN720941:WLN720943 WVJ720941:WVJ720943 D786477:D786479 IX786477:IX786479 ST786477:ST786479 ACP786477:ACP786479 AML786477:AML786479 AWH786477:AWH786479 BGD786477:BGD786479 BPZ786477:BPZ786479 BZV786477:BZV786479 CJR786477:CJR786479 CTN786477:CTN786479 DDJ786477:DDJ786479 DNF786477:DNF786479 DXB786477:DXB786479 EGX786477:EGX786479 EQT786477:EQT786479 FAP786477:FAP786479 FKL786477:FKL786479 FUH786477:FUH786479 GED786477:GED786479 GNZ786477:GNZ786479 GXV786477:GXV786479 HHR786477:HHR786479 HRN786477:HRN786479 IBJ786477:IBJ786479 ILF786477:ILF786479 IVB786477:IVB786479 JEX786477:JEX786479 JOT786477:JOT786479 JYP786477:JYP786479 KIL786477:KIL786479 KSH786477:KSH786479 LCD786477:LCD786479 LLZ786477:LLZ786479 LVV786477:LVV786479 MFR786477:MFR786479 MPN786477:MPN786479 MZJ786477:MZJ786479 NJF786477:NJF786479 NTB786477:NTB786479 OCX786477:OCX786479 OMT786477:OMT786479 OWP786477:OWP786479 PGL786477:PGL786479 PQH786477:PQH786479 QAD786477:QAD786479 QJZ786477:QJZ786479 QTV786477:QTV786479 RDR786477:RDR786479 RNN786477:RNN786479 RXJ786477:RXJ786479 SHF786477:SHF786479 SRB786477:SRB786479 TAX786477:TAX786479 TKT786477:TKT786479 TUP786477:TUP786479 UEL786477:UEL786479 UOH786477:UOH786479 UYD786477:UYD786479 VHZ786477:VHZ786479 VRV786477:VRV786479 WBR786477:WBR786479 WLN786477:WLN786479 WVJ786477:WVJ786479 D852013:D852015 IX852013:IX852015 ST852013:ST852015 ACP852013:ACP852015 AML852013:AML852015 AWH852013:AWH852015 BGD852013:BGD852015 BPZ852013:BPZ852015 BZV852013:BZV852015 CJR852013:CJR852015 CTN852013:CTN852015 DDJ852013:DDJ852015 DNF852013:DNF852015 DXB852013:DXB852015 EGX852013:EGX852015 EQT852013:EQT852015 FAP852013:FAP852015 FKL852013:FKL852015 FUH852013:FUH852015 GED852013:GED852015 GNZ852013:GNZ852015 GXV852013:GXV852015 HHR852013:HHR852015 HRN852013:HRN852015 IBJ852013:IBJ852015 ILF852013:ILF852015 IVB852013:IVB852015 JEX852013:JEX852015 JOT852013:JOT852015 JYP852013:JYP852015 KIL852013:KIL852015 KSH852013:KSH852015 LCD852013:LCD852015 LLZ852013:LLZ852015 LVV852013:LVV852015 MFR852013:MFR852015 MPN852013:MPN852015 MZJ852013:MZJ852015 NJF852013:NJF852015 NTB852013:NTB852015 OCX852013:OCX852015 OMT852013:OMT852015 OWP852013:OWP852015 PGL852013:PGL852015 PQH852013:PQH852015 QAD852013:QAD852015 QJZ852013:QJZ852015 QTV852013:QTV852015 RDR852013:RDR852015 RNN852013:RNN852015 RXJ852013:RXJ852015 SHF852013:SHF852015 SRB852013:SRB852015 TAX852013:TAX852015 TKT852013:TKT852015 TUP852013:TUP852015 UEL852013:UEL852015 UOH852013:UOH852015 UYD852013:UYD852015 VHZ852013:VHZ852015 VRV852013:VRV852015 WBR852013:WBR852015 WLN852013:WLN852015 WVJ852013:WVJ852015 D917549:D917551 IX917549:IX917551 ST917549:ST917551 ACP917549:ACP917551 AML917549:AML917551 AWH917549:AWH917551 BGD917549:BGD917551 BPZ917549:BPZ917551 BZV917549:BZV917551 CJR917549:CJR917551 CTN917549:CTN917551 DDJ917549:DDJ917551 DNF917549:DNF917551 DXB917549:DXB917551 EGX917549:EGX917551 EQT917549:EQT917551 FAP917549:FAP917551 FKL917549:FKL917551 FUH917549:FUH917551 GED917549:GED917551 GNZ917549:GNZ917551 GXV917549:GXV917551 HHR917549:HHR917551 HRN917549:HRN917551 IBJ917549:IBJ917551 ILF917549:ILF917551 IVB917549:IVB917551 JEX917549:JEX917551 JOT917549:JOT917551 JYP917549:JYP917551 KIL917549:KIL917551 KSH917549:KSH917551 LCD917549:LCD917551 LLZ917549:LLZ917551 LVV917549:LVV917551 MFR917549:MFR917551 MPN917549:MPN917551 MZJ917549:MZJ917551 NJF917549:NJF917551 NTB917549:NTB917551 OCX917549:OCX917551 OMT917549:OMT917551 OWP917549:OWP917551 PGL917549:PGL917551 PQH917549:PQH917551 QAD917549:QAD917551 QJZ917549:QJZ917551 QTV917549:QTV917551 RDR917549:RDR917551 RNN917549:RNN917551 RXJ917549:RXJ917551 SHF917549:SHF917551 SRB917549:SRB917551 TAX917549:TAX917551 TKT917549:TKT917551 TUP917549:TUP917551 UEL917549:UEL917551 UOH917549:UOH917551 UYD917549:UYD917551 VHZ917549:VHZ917551 VRV917549:VRV917551 WBR917549:WBR917551 WLN917549:WLN917551 WVJ917549:WVJ917551 D983085:D983087 IX983085:IX983087 ST983085:ST983087 ACP983085:ACP983087 AML983085:AML983087 AWH983085:AWH983087 BGD983085:BGD983087 BPZ983085:BPZ983087 BZV983085:BZV983087 CJR983085:CJR983087 CTN983085:CTN983087 DDJ983085:DDJ983087 DNF983085:DNF983087 DXB983085:DXB983087 EGX983085:EGX983087 EQT983085:EQT983087 FAP983085:FAP983087 FKL983085:FKL983087 FUH983085:FUH983087 GED983085:GED983087 GNZ983085:GNZ983087 GXV983085:GXV983087 HHR983085:HHR983087 HRN983085:HRN983087 IBJ983085:IBJ983087 ILF983085:ILF983087 IVB983085:IVB983087 JEX983085:JEX983087 JOT983085:JOT983087 JYP983085:JYP983087 KIL983085:KIL983087 KSH983085:KSH983087 LCD983085:LCD983087 LLZ983085:LLZ983087 LVV983085:LVV983087 MFR983085:MFR983087 MPN983085:MPN983087 MZJ983085:MZJ983087 NJF983085:NJF983087 NTB983085:NTB983087 OCX983085:OCX983087 OMT983085:OMT983087 OWP983085:OWP983087 PGL983085:PGL983087 PQH983085:PQH983087 QAD983085:QAD983087 QJZ983085:QJZ983087 QTV983085:QTV983087 RDR983085:RDR983087 RNN983085:RNN983087 RXJ983085:RXJ983087 SHF983085:SHF983087 SRB983085:SRB983087 TAX983085:TAX983087 TKT983085:TKT983087 TUP983085:TUP983087 UEL983085:UEL983087 UOH983085:UOH983087 UYD983085:UYD983087 VHZ983085:VHZ983087 VRV983085:VRV983087 WBR983085:WBR983087 WLN983085:WLN983087 WVJ983085:WVJ983087 D55 IX55:IY55 ST55:SU55 ACP55:ACQ55 AML55:AMM55 AWH55:AWI55 BGD55:BGE55 BPZ55:BQA55 BZV55:BZW55 CJR55:CJS55 CTN55:CTO55 DDJ55:DDK55 DNF55:DNG55 DXB55:DXC55 EGX55:EGY55 EQT55:EQU55 FAP55:FAQ55 FKL55:FKM55 FUH55:FUI55 GED55:GEE55 GNZ55:GOA55 GXV55:GXW55 HHR55:HHS55 HRN55:HRO55 IBJ55:IBK55 ILF55:ILG55 IVB55:IVC55 JEX55:JEY55 JOT55:JOU55 JYP55:JYQ55 KIL55:KIM55 KSH55:KSI55 LCD55:LCE55 LLZ55:LMA55 LVV55:LVW55 MFR55:MFS55 MPN55:MPO55 MZJ55:MZK55 NJF55:NJG55 NTB55:NTC55 OCX55:OCY55 OMT55:OMU55 OWP55:OWQ55 PGL55:PGM55 PQH55:PQI55 QAD55:QAE55 QJZ55:QKA55 QTV55:QTW55 RDR55:RDS55 RNN55:RNO55 RXJ55:RXK55 SHF55:SHG55 SRB55:SRC55 TAX55:TAY55 TKT55:TKU55 TUP55:TUQ55 UEL55:UEM55 UOH55:UOI55 UYD55:UYE55 VHZ55:VIA55 VRV55:VRW55 WBR55:WBS55 WLN55:WLO55 WVJ55:WVK55 D65591 IX65591:IY65591 ST65591:SU65591 ACP65591:ACQ65591 AML65591:AMM65591 AWH65591:AWI65591 BGD65591:BGE65591 BPZ65591:BQA65591 BZV65591:BZW65591 CJR65591:CJS65591 CTN65591:CTO65591 DDJ65591:DDK65591 DNF65591:DNG65591 DXB65591:DXC65591 EGX65591:EGY65591 EQT65591:EQU65591 FAP65591:FAQ65591 FKL65591:FKM65591 FUH65591:FUI65591 GED65591:GEE65591 GNZ65591:GOA65591 GXV65591:GXW65591 HHR65591:HHS65591 HRN65591:HRO65591 IBJ65591:IBK65591 ILF65591:ILG65591 IVB65591:IVC65591 JEX65591:JEY65591 JOT65591:JOU65591 JYP65591:JYQ65591 KIL65591:KIM65591 KSH65591:KSI65591 LCD65591:LCE65591 LLZ65591:LMA65591 LVV65591:LVW65591 MFR65591:MFS65591 MPN65591:MPO65591 MZJ65591:MZK65591 NJF65591:NJG65591 NTB65591:NTC65591 OCX65591:OCY65591 OMT65591:OMU65591 OWP65591:OWQ65591 PGL65591:PGM65591 PQH65591:PQI65591 QAD65591:QAE65591 QJZ65591:QKA65591 QTV65591:QTW65591 RDR65591:RDS65591 RNN65591:RNO65591 RXJ65591:RXK65591 SHF65591:SHG65591 SRB65591:SRC65591 TAX65591:TAY65591 TKT65591:TKU65591 TUP65591:TUQ65591 UEL65591:UEM65591 UOH65591:UOI65591 UYD65591:UYE65591 VHZ65591:VIA65591 VRV65591:VRW65591 WBR65591:WBS65591 WLN65591:WLO65591 WVJ65591:WVK65591 D131127 IX131127:IY131127 ST131127:SU131127 ACP131127:ACQ131127 AML131127:AMM131127 AWH131127:AWI131127 BGD131127:BGE131127 BPZ131127:BQA131127 BZV131127:BZW131127 CJR131127:CJS131127 CTN131127:CTO131127 DDJ131127:DDK131127 DNF131127:DNG131127 DXB131127:DXC131127 EGX131127:EGY131127 EQT131127:EQU131127 FAP131127:FAQ131127 FKL131127:FKM131127 FUH131127:FUI131127 GED131127:GEE131127 GNZ131127:GOA131127 GXV131127:GXW131127 HHR131127:HHS131127 HRN131127:HRO131127 IBJ131127:IBK131127 ILF131127:ILG131127 IVB131127:IVC131127 JEX131127:JEY131127 JOT131127:JOU131127 JYP131127:JYQ131127 KIL131127:KIM131127 KSH131127:KSI131127 LCD131127:LCE131127 LLZ131127:LMA131127 LVV131127:LVW131127 MFR131127:MFS131127 MPN131127:MPO131127 MZJ131127:MZK131127 NJF131127:NJG131127 NTB131127:NTC131127 OCX131127:OCY131127 OMT131127:OMU131127 OWP131127:OWQ131127 PGL131127:PGM131127 PQH131127:PQI131127 QAD131127:QAE131127 QJZ131127:QKA131127 QTV131127:QTW131127 RDR131127:RDS131127 RNN131127:RNO131127 RXJ131127:RXK131127 SHF131127:SHG131127 SRB131127:SRC131127 TAX131127:TAY131127 TKT131127:TKU131127 TUP131127:TUQ131127 UEL131127:UEM131127 UOH131127:UOI131127 UYD131127:UYE131127 VHZ131127:VIA131127 VRV131127:VRW131127 WBR131127:WBS131127 WLN131127:WLO131127 WVJ131127:WVK131127 D196663 IX196663:IY196663 ST196663:SU196663 ACP196663:ACQ196663 AML196663:AMM196663 AWH196663:AWI196663 BGD196663:BGE196663 BPZ196663:BQA196663 BZV196663:BZW196663 CJR196663:CJS196663 CTN196663:CTO196663 DDJ196663:DDK196663 DNF196663:DNG196663 DXB196663:DXC196663 EGX196663:EGY196663 EQT196663:EQU196663 FAP196663:FAQ196663 FKL196663:FKM196663 FUH196663:FUI196663 GED196663:GEE196663 GNZ196663:GOA196663 GXV196663:GXW196663 HHR196663:HHS196663 HRN196663:HRO196663 IBJ196663:IBK196663 ILF196663:ILG196663 IVB196663:IVC196663 JEX196663:JEY196663 JOT196663:JOU196663 JYP196663:JYQ196663 KIL196663:KIM196663 KSH196663:KSI196663 LCD196663:LCE196663 LLZ196663:LMA196663 LVV196663:LVW196663 MFR196663:MFS196663 MPN196663:MPO196663 MZJ196663:MZK196663 NJF196663:NJG196663 NTB196663:NTC196663 OCX196663:OCY196663 OMT196663:OMU196663 OWP196663:OWQ196663 PGL196663:PGM196663 PQH196663:PQI196663 QAD196663:QAE196663 QJZ196663:QKA196663 QTV196663:QTW196663 RDR196663:RDS196663 RNN196663:RNO196663 RXJ196663:RXK196663 SHF196663:SHG196663 SRB196663:SRC196663 TAX196663:TAY196663 TKT196663:TKU196663 TUP196663:TUQ196663 UEL196663:UEM196663 UOH196663:UOI196663 UYD196663:UYE196663 VHZ196663:VIA196663 VRV196663:VRW196663 WBR196663:WBS196663 WLN196663:WLO196663 WVJ196663:WVK196663 D262199 IX262199:IY262199 ST262199:SU262199 ACP262199:ACQ262199 AML262199:AMM262199 AWH262199:AWI262199 BGD262199:BGE262199 BPZ262199:BQA262199 BZV262199:BZW262199 CJR262199:CJS262199 CTN262199:CTO262199 DDJ262199:DDK262199 DNF262199:DNG262199 DXB262199:DXC262199 EGX262199:EGY262199 EQT262199:EQU262199 FAP262199:FAQ262199 FKL262199:FKM262199 FUH262199:FUI262199 GED262199:GEE262199 GNZ262199:GOA262199 GXV262199:GXW262199 HHR262199:HHS262199 HRN262199:HRO262199 IBJ262199:IBK262199 ILF262199:ILG262199 IVB262199:IVC262199 JEX262199:JEY262199 JOT262199:JOU262199 JYP262199:JYQ262199 KIL262199:KIM262199 KSH262199:KSI262199 LCD262199:LCE262199 LLZ262199:LMA262199 LVV262199:LVW262199 MFR262199:MFS262199 MPN262199:MPO262199 MZJ262199:MZK262199 NJF262199:NJG262199 NTB262199:NTC262199 OCX262199:OCY262199 OMT262199:OMU262199 OWP262199:OWQ262199 PGL262199:PGM262199 PQH262199:PQI262199 QAD262199:QAE262199 QJZ262199:QKA262199 QTV262199:QTW262199 RDR262199:RDS262199 RNN262199:RNO262199 RXJ262199:RXK262199 SHF262199:SHG262199 SRB262199:SRC262199 TAX262199:TAY262199 TKT262199:TKU262199 TUP262199:TUQ262199 UEL262199:UEM262199 UOH262199:UOI262199 UYD262199:UYE262199 VHZ262199:VIA262199 VRV262199:VRW262199 WBR262199:WBS262199 WLN262199:WLO262199 WVJ262199:WVK262199 D327735 IX327735:IY327735 ST327735:SU327735 ACP327735:ACQ327735 AML327735:AMM327735 AWH327735:AWI327735 BGD327735:BGE327735 BPZ327735:BQA327735 BZV327735:BZW327735 CJR327735:CJS327735 CTN327735:CTO327735 DDJ327735:DDK327735 DNF327735:DNG327735 DXB327735:DXC327735 EGX327735:EGY327735 EQT327735:EQU327735 FAP327735:FAQ327735 FKL327735:FKM327735 FUH327735:FUI327735 GED327735:GEE327735 GNZ327735:GOA327735 GXV327735:GXW327735 HHR327735:HHS327735 HRN327735:HRO327735 IBJ327735:IBK327735 ILF327735:ILG327735 IVB327735:IVC327735 JEX327735:JEY327735 JOT327735:JOU327735 JYP327735:JYQ327735 KIL327735:KIM327735 KSH327735:KSI327735 LCD327735:LCE327735 LLZ327735:LMA327735 LVV327735:LVW327735 MFR327735:MFS327735 MPN327735:MPO327735 MZJ327735:MZK327735 NJF327735:NJG327735 NTB327735:NTC327735 OCX327735:OCY327735 OMT327735:OMU327735 OWP327735:OWQ327735 PGL327735:PGM327735 PQH327735:PQI327735 QAD327735:QAE327735 QJZ327735:QKA327735 QTV327735:QTW327735 RDR327735:RDS327735 RNN327735:RNO327735 RXJ327735:RXK327735 SHF327735:SHG327735 SRB327735:SRC327735 TAX327735:TAY327735 TKT327735:TKU327735 TUP327735:TUQ327735 UEL327735:UEM327735 UOH327735:UOI327735 UYD327735:UYE327735 VHZ327735:VIA327735 VRV327735:VRW327735 WBR327735:WBS327735 WLN327735:WLO327735 WVJ327735:WVK327735 D393271 IX393271:IY393271 ST393271:SU393271 ACP393271:ACQ393271 AML393271:AMM393271 AWH393271:AWI393271 BGD393271:BGE393271 BPZ393271:BQA393271 BZV393271:BZW393271 CJR393271:CJS393271 CTN393271:CTO393271 DDJ393271:DDK393271 DNF393271:DNG393271 DXB393271:DXC393271 EGX393271:EGY393271 EQT393271:EQU393271 FAP393271:FAQ393271 FKL393271:FKM393271 FUH393271:FUI393271 GED393271:GEE393271 GNZ393271:GOA393271 GXV393271:GXW393271 HHR393271:HHS393271 HRN393271:HRO393271 IBJ393271:IBK393271 ILF393271:ILG393271 IVB393271:IVC393271 JEX393271:JEY393271 JOT393271:JOU393271 JYP393271:JYQ393271 KIL393271:KIM393271 KSH393271:KSI393271 LCD393271:LCE393271 LLZ393271:LMA393271 LVV393271:LVW393271 MFR393271:MFS393271 MPN393271:MPO393271 MZJ393271:MZK393271 NJF393271:NJG393271 NTB393271:NTC393271 OCX393271:OCY393271 OMT393271:OMU393271 OWP393271:OWQ393271 PGL393271:PGM393271 PQH393271:PQI393271 QAD393271:QAE393271 QJZ393271:QKA393271 QTV393271:QTW393271 RDR393271:RDS393271 RNN393271:RNO393271 RXJ393271:RXK393271 SHF393271:SHG393271 SRB393271:SRC393271 TAX393271:TAY393271 TKT393271:TKU393271 TUP393271:TUQ393271 UEL393271:UEM393271 UOH393271:UOI393271 UYD393271:UYE393271 VHZ393271:VIA393271 VRV393271:VRW393271 WBR393271:WBS393271 WLN393271:WLO393271 WVJ393271:WVK393271 D458807 IX458807:IY458807 ST458807:SU458807 ACP458807:ACQ458807 AML458807:AMM458807 AWH458807:AWI458807 BGD458807:BGE458807 BPZ458807:BQA458807 BZV458807:BZW458807 CJR458807:CJS458807 CTN458807:CTO458807 DDJ458807:DDK458807 DNF458807:DNG458807 DXB458807:DXC458807 EGX458807:EGY458807 EQT458807:EQU458807 FAP458807:FAQ458807 FKL458807:FKM458807 FUH458807:FUI458807 GED458807:GEE458807 GNZ458807:GOA458807 GXV458807:GXW458807 HHR458807:HHS458807 HRN458807:HRO458807 IBJ458807:IBK458807 ILF458807:ILG458807 IVB458807:IVC458807 JEX458807:JEY458807 JOT458807:JOU458807 JYP458807:JYQ458807 KIL458807:KIM458807 KSH458807:KSI458807 LCD458807:LCE458807 LLZ458807:LMA458807 LVV458807:LVW458807 MFR458807:MFS458807 MPN458807:MPO458807 MZJ458807:MZK458807 NJF458807:NJG458807 NTB458807:NTC458807 OCX458807:OCY458807 OMT458807:OMU458807 OWP458807:OWQ458807 PGL458807:PGM458807 PQH458807:PQI458807 QAD458807:QAE458807 QJZ458807:QKA458807 QTV458807:QTW458807 RDR458807:RDS458807 RNN458807:RNO458807 RXJ458807:RXK458807 SHF458807:SHG458807 SRB458807:SRC458807 TAX458807:TAY458807 TKT458807:TKU458807 TUP458807:TUQ458807 UEL458807:UEM458807 UOH458807:UOI458807 UYD458807:UYE458807 VHZ458807:VIA458807 VRV458807:VRW458807 WBR458807:WBS458807 WLN458807:WLO458807 WVJ458807:WVK458807 D524343 IX524343:IY524343 ST524343:SU524343 ACP524343:ACQ524343 AML524343:AMM524343 AWH524343:AWI524343 BGD524343:BGE524343 BPZ524343:BQA524343 BZV524343:BZW524343 CJR524343:CJS524343 CTN524343:CTO524343 DDJ524343:DDK524343 DNF524343:DNG524343 DXB524343:DXC524343 EGX524343:EGY524343 EQT524343:EQU524343 FAP524343:FAQ524343 FKL524343:FKM524343 FUH524343:FUI524343 GED524343:GEE524343 GNZ524343:GOA524343 GXV524343:GXW524343 HHR524343:HHS524343 HRN524343:HRO524343 IBJ524343:IBK524343 ILF524343:ILG524343 IVB524343:IVC524343 JEX524343:JEY524343 JOT524343:JOU524343 JYP524343:JYQ524343 KIL524343:KIM524343 KSH524343:KSI524343 LCD524343:LCE524343 LLZ524343:LMA524343 LVV524343:LVW524343 MFR524343:MFS524343 MPN524343:MPO524343 MZJ524343:MZK524343 NJF524343:NJG524343 NTB524343:NTC524343 OCX524343:OCY524343 OMT524343:OMU524343 OWP524343:OWQ524343 PGL524343:PGM524343 PQH524343:PQI524343 QAD524343:QAE524343 QJZ524343:QKA524343 QTV524343:QTW524343 RDR524343:RDS524343 RNN524343:RNO524343 RXJ524343:RXK524343 SHF524343:SHG524343 SRB524343:SRC524343 TAX524343:TAY524343 TKT524343:TKU524343 TUP524343:TUQ524343 UEL524343:UEM524343 UOH524343:UOI524343 UYD524343:UYE524343 VHZ524343:VIA524343 VRV524343:VRW524343 WBR524343:WBS524343 WLN524343:WLO524343 WVJ524343:WVK524343 D589879 IX589879:IY589879 ST589879:SU589879 ACP589879:ACQ589879 AML589879:AMM589879 AWH589879:AWI589879 BGD589879:BGE589879 BPZ589879:BQA589879 BZV589879:BZW589879 CJR589879:CJS589879 CTN589879:CTO589879 DDJ589879:DDK589879 DNF589879:DNG589879 DXB589879:DXC589879 EGX589879:EGY589879 EQT589879:EQU589879 FAP589879:FAQ589879 FKL589879:FKM589879 FUH589879:FUI589879 GED589879:GEE589879 GNZ589879:GOA589879 GXV589879:GXW589879 HHR589879:HHS589879 HRN589879:HRO589879 IBJ589879:IBK589879 ILF589879:ILG589879 IVB589879:IVC589879 JEX589879:JEY589879 JOT589879:JOU589879 JYP589879:JYQ589879 KIL589879:KIM589879 KSH589879:KSI589879 LCD589879:LCE589879 LLZ589879:LMA589879 LVV589879:LVW589879 MFR589879:MFS589879 MPN589879:MPO589879 MZJ589879:MZK589879 NJF589879:NJG589879 NTB589879:NTC589879 OCX589879:OCY589879 OMT589879:OMU589879 OWP589879:OWQ589879 PGL589879:PGM589879 PQH589879:PQI589879 QAD589879:QAE589879 QJZ589879:QKA589879 QTV589879:QTW589879 RDR589879:RDS589879 RNN589879:RNO589879 RXJ589879:RXK589879 SHF589879:SHG589879 SRB589879:SRC589879 TAX589879:TAY589879 TKT589879:TKU589879 TUP589879:TUQ589879 UEL589879:UEM589879 UOH589879:UOI589879 UYD589879:UYE589879 VHZ589879:VIA589879 VRV589879:VRW589879 WBR589879:WBS589879 WLN589879:WLO589879 WVJ589879:WVK589879 D655415 IX655415:IY655415 ST655415:SU655415 ACP655415:ACQ655415 AML655415:AMM655415 AWH655415:AWI655415 BGD655415:BGE655415 BPZ655415:BQA655415 BZV655415:BZW655415 CJR655415:CJS655415 CTN655415:CTO655415 DDJ655415:DDK655415 DNF655415:DNG655415 DXB655415:DXC655415 EGX655415:EGY655415 EQT655415:EQU655415 FAP655415:FAQ655415 FKL655415:FKM655415 FUH655415:FUI655415 GED655415:GEE655415 GNZ655415:GOA655415 GXV655415:GXW655415 HHR655415:HHS655415 HRN655415:HRO655415 IBJ655415:IBK655415 ILF655415:ILG655415 IVB655415:IVC655415 JEX655415:JEY655415 JOT655415:JOU655415 JYP655415:JYQ655415 KIL655415:KIM655415 KSH655415:KSI655415 LCD655415:LCE655415 LLZ655415:LMA655415 LVV655415:LVW655415 MFR655415:MFS655415 MPN655415:MPO655415 MZJ655415:MZK655415 NJF655415:NJG655415 NTB655415:NTC655415 OCX655415:OCY655415 OMT655415:OMU655415 OWP655415:OWQ655415 PGL655415:PGM655415 PQH655415:PQI655415 QAD655415:QAE655415 QJZ655415:QKA655415 QTV655415:QTW655415 RDR655415:RDS655415 RNN655415:RNO655415 RXJ655415:RXK655415 SHF655415:SHG655415 SRB655415:SRC655415 TAX655415:TAY655415 TKT655415:TKU655415 TUP655415:TUQ655415 UEL655415:UEM655415 UOH655415:UOI655415 UYD655415:UYE655415 VHZ655415:VIA655415 VRV655415:VRW655415 WBR655415:WBS655415 WLN655415:WLO655415 WVJ655415:WVK655415 D720951 IX720951:IY720951 ST720951:SU720951 ACP720951:ACQ720951 AML720951:AMM720951 AWH720951:AWI720951 BGD720951:BGE720951 BPZ720951:BQA720951 BZV720951:BZW720951 CJR720951:CJS720951 CTN720951:CTO720951 DDJ720951:DDK720951 DNF720951:DNG720951 DXB720951:DXC720951 EGX720951:EGY720951 EQT720951:EQU720951 FAP720951:FAQ720951 FKL720951:FKM720951 FUH720951:FUI720951 GED720951:GEE720951 GNZ720951:GOA720951 GXV720951:GXW720951 HHR720951:HHS720951 HRN720951:HRO720951 IBJ720951:IBK720951 ILF720951:ILG720951 IVB720951:IVC720951 JEX720951:JEY720951 JOT720951:JOU720951 JYP720951:JYQ720951 KIL720951:KIM720951 KSH720951:KSI720951 LCD720951:LCE720951 LLZ720951:LMA720951 LVV720951:LVW720951 MFR720951:MFS720951 MPN720951:MPO720951 MZJ720951:MZK720951 NJF720951:NJG720951 NTB720951:NTC720951 OCX720951:OCY720951 OMT720951:OMU720951 OWP720951:OWQ720951 PGL720951:PGM720951 PQH720951:PQI720951 QAD720951:QAE720951 QJZ720951:QKA720951 QTV720951:QTW720951 RDR720951:RDS720951 RNN720951:RNO720951 RXJ720951:RXK720951 SHF720951:SHG720951 SRB720951:SRC720951 TAX720951:TAY720951 TKT720951:TKU720951 TUP720951:TUQ720951 UEL720951:UEM720951 UOH720951:UOI720951 UYD720951:UYE720951 VHZ720951:VIA720951 VRV720951:VRW720951 WBR720951:WBS720951 WLN720951:WLO720951 WVJ720951:WVK720951 D786487 IX786487:IY786487 ST786487:SU786487 ACP786487:ACQ786487 AML786487:AMM786487 AWH786487:AWI786487 BGD786487:BGE786487 BPZ786487:BQA786487 BZV786487:BZW786487 CJR786487:CJS786487 CTN786487:CTO786487 DDJ786487:DDK786487 DNF786487:DNG786487 DXB786487:DXC786487 EGX786487:EGY786487 EQT786487:EQU786487 FAP786487:FAQ786487 FKL786487:FKM786487 FUH786487:FUI786487 GED786487:GEE786487 GNZ786487:GOA786487 GXV786487:GXW786487 HHR786487:HHS786487 HRN786487:HRO786487 IBJ786487:IBK786487 ILF786487:ILG786487 IVB786487:IVC786487 JEX786487:JEY786487 JOT786487:JOU786487 JYP786487:JYQ786487 KIL786487:KIM786487 KSH786487:KSI786487 LCD786487:LCE786487 LLZ786487:LMA786487 LVV786487:LVW786487 MFR786487:MFS786487 MPN786487:MPO786487 MZJ786487:MZK786487 NJF786487:NJG786487 NTB786487:NTC786487 OCX786487:OCY786487 OMT786487:OMU786487 OWP786487:OWQ786487 PGL786487:PGM786487 PQH786487:PQI786487 QAD786487:QAE786487 QJZ786487:QKA786487 QTV786487:QTW786487 RDR786487:RDS786487 RNN786487:RNO786487 RXJ786487:RXK786487 SHF786487:SHG786487 SRB786487:SRC786487 TAX786487:TAY786487 TKT786487:TKU786487 TUP786487:TUQ786487 UEL786487:UEM786487 UOH786487:UOI786487 UYD786487:UYE786487 VHZ786487:VIA786487 VRV786487:VRW786487 WBR786487:WBS786487 WLN786487:WLO786487 WVJ786487:WVK786487 D852023 IX852023:IY852023 ST852023:SU852023 ACP852023:ACQ852023 AML852023:AMM852023 AWH852023:AWI852023 BGD852023:BGE852023 BPZ852023:BQA852023 BZV852023:BZW852023 CJR852023:CJS852023 CTN852023:CTO852023 DDJ852023:DDK852023 DNF852023:DNG852023 DXB852023:DXC852023 EGX852023:EGY852023 EQT852023:EQU852023 FAP852023:FAQ852023 FKL852023:FKM852023 FUH852023:FUI852023 GED852023:GEE852023 GNZ852023:GOA852023 GXV852023:GXW852023 HHR852023:HHS852023 HRN852023:HRO852023 IBJ852023:IBK852023 ILF852023:ILG852023 IVB852023:IVC852023 JEX852023:JEY852023 JOT852023:JOU852023 JYP852023:JYQ852023 KIL852023:KIM852023 KSH852023:KSI852023 LCD852023:LCE852023 LLZ852023:LMA852023 LVV852023:LVW852023 MFR852023:MFS852023 MPN852023:MPO852023 MZJ852023:MZK852023 NJF852023:NJG852023 NTB852023:NTC852023 OCX852023:OCY852023 OMT852023:OMU852023 OWP852023:OWQ852023 PGL852023:PGM852023 PQH852023:PQI852023 QAD852023:QAE852023 QJZ852023:QKA852023 QTV852023:QTW852023 RDR852023:RDS852023 RNN852023:RNO852023 RXJ852023:RXK852023 SHF852023:SHG852023 SRB852023:SRC852023 TAX852023:TAY852023 TKT852023:TKU852023 TUP852023:TUQ852023 UEL852023:UEM852023 UOH852023:UOI852023 UYD852023:UYE852023 VHZ852023:VIA852023 VRV852023:VRW852023 WBR852023:WBS852023 WLN852023:WLO852023 WVJ852023:WVK852023 D917559 IX917559:IY917559 ST917559:SU917559 ACP917559:ACQ917559 AML917559:AMM917559 AWH917559:AWI917559 BGD917559:BGE917559 BPZ917559:BQA917559 BZV917559:BZW917559 CJR917559:CJS917559 CTN917559:CTO917559 DDJ917559:DDK917559 DNF917559:DNG917559 DXB917559:DXC917559 EGX917559:EGY917559 EQT917559:EQU917559 FAP917559:FAQ917559 FKL917559:FKM917559 FUH917559:FUI917559 GED917559:GEE917559 GNZ917559:GOA917559 GXV917559:GXW917559 HHR917559:HHS917559 HRN917559:HRO917559 IBJ917559:IBK917559 ILF917559:ILG917559 IVB917559:IVC917559 JEX917559:JEY917559 JOT917559:JOU917559 JYP917559:JYQ917559 KIL917559:KIM917559 KSH917559:KSI917559 LCD917559:LCE917559 LLZ917559:LMA917559 LVV917559:LVW917559 MFR917559:MFS917559 MPN917559:MPO917559 MZJ917559:MZK917559 NJF917559:NJG917559 NTB917559:NTC917559 OCX917559:OCY917559 OMT917559:OMU917559 OWP917559:OWQ917559 PGL917559:PGM917559 PQH917559:PQI917559 QAD917559:QAE917559 QJZ917559:QKA917559 QTV917559:QTW917559 RDR917559:RDS917559 RNN917559:RNO917559 RXJ917559:RXK917559 SHF917559:SHG917559 SRB917559:SRC917559 TAX917559:TAY917559 TKT917559:TKU917559 TUP917559:TUQ917559 UEL917559:UEM917559 UOH917559:UOI917559 UYD917559:UYE917559 VHZ917559:VIA917559 VRV917559:VRW917559 WBR917559:WBS917559 WLN917559:WLO917559 WVJ917559:WVK917559 D983095 IX983095:IY983095 ST983095:SU983095 ACP983095:ACQ983095 AML983095:AMM983095 AWH983095:AWI983095 BGD983095:BGE983095 BPZ983095:BQA983095 BZV983095:BZW983095 CJR983095:CJS983095 CTN983095:CTO983095 DDJ983095:DDK983095 DNF983095:DNG983095 DXB983095:DXC983095 EGX983095:EGY983095 EQT983095:EQU983095 FAP983095:FAQ983095 FKL983095:FKM983095 FUH983095:FUI983095 GED983095:GEE983095 GNZ983095:GOA983095 GXV983095:GXW983095 HHR983095:HHS983095 HRN983095:HRO983095 IBJ983095:IBK983095 ILF983095:ILG983095 IVB983095:IVC983095 JEX983095:JEY983095 JOT983095:JOU983095 JYP983095:JYQ983095 KIL983095:KIM983095 KSH983095:KSI983095 LCD983095:LCE983095 LLZ983095:LMA983095 LVV983095:LVW983095 MFR983095:MFS983095 MPN983095:MPO983095 MZJ983095:MZK983095 NJF983095:NJG983095 NTB983095:NTC983095 OCX983095:OCY983095 OMT983095:OMU983095 OWP983095:OWQ983095 PGL983095:PGM983095 PQH983095:PQI983095 QAD983095:QAE983095 QJZ983095:QKA983095 QTV983095:QTW983095 RDR983095:RDS983095 RNN983095:RNO983095 RXJ983095:RXK983095 SHF983095:SHG983095 SRB983095:SRC983095 TAX983095:TAY983095 TKT983095:TKU983095 TUP983095:TUQ983095 UEL983095:UEM983095 UOH983095:UOI983095 UYD983095:UYE983095 VHZ983095:VIA983095 VRV983095:VRW983095 WBR983095:WBS983095 WLN983095:WLO983095 WVJ983095:WVK983095 D63:D65 IX63:IY65 ST63:SU65 ACP63:ACQ65 AML63:AMM65 AWH63:AWI65 BGD63:BGE65 BPZ63:BQA65 BZV63:BZW65 CJR63:CJS65 CTN63:CTO65 DDJ63:DDK65 DNF63:DNG65 DXB63:DXC65 EGX63:EGY65 EQT63:EQU65 FAP63:FAQ65 FKL63:FKM65 FUH63:FUI65 GED63:GEE65 GNZ63:GOA65 GXV63:GXW65 HHR63:HHS65 HRN63:HRO65 IBJ63:IBK65 ILF63:ILG65 IVB63:IVC65 JEX63:JEY65 JOT63:JOU65 JYP63:JYQ65 KIL63:KIM65 KSH63:KSI65 LCD63:LCE65 LLZ63:LMA65 LVV63:LVW65 MFR63:MFS65 MPN63:MPO65 MZJ63:MZK65 NJF63:NJG65 NTB63:NTC65 OCX63:OCY65 OMT63:OMU65 OWP63:OWQ65 PGL63:PGM65 PQH63:PQI65 QAD63:QAE65 QJZ63:QKA65 QTV63:QTW65 RDR63:RDS65 RNN63:RNO65 RXJ63:RXK65 SHF63:SHG65 SRB63:SRC65 TAX63:TAY65 TKT63:TKU65 TUP63:TUQ65 UEL63:UEM65 UOH63:UOI65 UYD63:UYE65 VHZ63:VIA65 VRV63:VRW65 WBR63:WBS65 WLN63:WLO65 WVJ63:WVK65 D65599:D65601 IX65599:IY65601 ST65599:SU65601 ACP65599:ACQ65601 AML65599:AMM65601 AWH65599:AWI65601 BGD65599:BGE65601 BPZ65599:BQA65601 BZV65599:BZW65601 CJR65599:CJS65601 CTN65599:CTO65601 DDJ65599:DDK65601 DNF65599:DNG65601 DXB65599:DXC65601 EGX65599:EGY65601 EQT65599:EQU65601 FAP65599:FAQ65601 FKL65599:FKM65601 FUH65599:FUI65601 GED65599:GEE65601 GNZ65599:GOA65601 GXV65599:GXW65601 HHR65599:HHS65601 HRN65599:HRO65601 IBJ65599:IBK65601 ILF65599:ILG65601 IVB65599:IVC65601 JEX65599:JEY65601 JOT65599:JOU65601 JYP65599:JYQ65601 KIL65599:KIM65601 KSH65599:KSI65601 LCD65599:LCE65601 LLZ65599:LMA65601 LVV65599:LVW65601 MFR65599:MFS65601 MPN65599:MPO65601 MZJ65599:MZK65601 NJF65599:NJG65601 NTB65599:NTC65601 OCX65599:OCY65601 OMT65599:OMU65601 OWP65599:OWQ65601 PGL65599:PGM65601 PQH65599:PQI65601 QAD65599:QAE65601 QJZ65599:QKA65601 QTV65599:QTW65601 RDR65599:RDS65601 RNN65599:RNO65601 RXJ65599:RXK65601 SHF65599:SHG65601 SRB65599:SRC65601 TAX65599:TAY65601 TKT65599:TKU65601 TUP65599:TUQ65601 UEL65599:UEM65601 UOH65599:UOI65601 UYD65599:UYE65601 VHZ65599:VIA65601 VRV65599:VRW65601 WBR65599:WBS65601 WLN65599:WLO65601 WVJ65599:WVK65601 D131135:D131137 IX131135:IY131137 ST131135:SU131137 ACP131135:ACQ131137 AML131135:AMM131137 AWH131135:AWI131137 BGD131135:BGE131137 BPZ131135:BQA131137 BZV131135:BZW131137 CJR131135:CJS131137 CTN131135:CTO131137 DDJ131135:DDK131137 DNF131135:DNG131137 DXB131135:DXC131137 EGX131135:EGY131137 EQT131135:EQU131137 FAP131135:FAQ131137 FKL131135:FKM131137 FUH131135:FUI131137 GED131135:GEE131137 GNZ131135:GOA131137 GXV131135:GXW131137 HHR131135:HHS131137 HRN131135:HRO131137 IBJ131135:IBK131137 ILF131135:ILG131137 IVB131135:IVC131137 JEX131135:JEY131137 JOT131135:JOU131137 JYP131135:JYQ131137 KIL131135:KIM131137 KSH131135:KSI131137 LCD131135:LCE131137 LLZ131135:LMA131137 LVV131135:LVW131137 MFR131135:MFS131137 MPN131135:MPO131137 MZJ131135:MZK131137 NJF131135:NJG131137 NTB131135:NTC131137 OCX131135:OCY131137 OMT131135:OMU131137 OWP131135:OWQ131137 PGL131135:PGM131137 PQH131135:PQI131137 QAD131135:QAE131137 QJZ131135:QKA131137 QTV131135:QTW131137 RDR131135:RDS131137 RNN131135:RNO131137 RXJ131135:RXK131137 SHF131135:SHG131137 SRB131135:SRC131137 TAX131135:TAY131137 TKT131135:TKU131137 TUP131135:TUQ131137 UEL131135:UEM131137 UOH131135:UOI131137 UYD131135:UYE131137 VHZ131135:VIA131137 VRV131135:VRW131137 WBR131135:WBS131137 WLN131135:WLO131137 WVJ131135:WVK131137 D196671:D196673 IX196671:IY196673 ST196671:SU196673 ACP196671:ACQ196673 AML196671:AMM196673 AWH196671:AWI196673 BGD196671:BGE196673 BPZ196671:BQA196673 BZV196671:BZW196673 CJR196671:CJS196673 CTN196671:CTO196673 DDJ196671:DDK196673 DNF196671:DNG196673 DXB196671:DXC196673 EGX196671:EGY196673 EQT196671:EQU196673 FAP196671:FAQ196673 FKL196671:FKM196673 FUH196671:FUI196673 GED196671:GEE196673 GNZ196671:GOA196673 GXV196671:GXW196673 HHR196671:HHS196673 HRN196671:HRO196673 IBJ196671:IBK196673 ILF196671:ILG196673 IVB196671:IVC196673 JEX196671:JEY196673 JOT196671:JOU196673 JYP196671:JYQ196673 KIL196671:KIM196673 KSH196671:KSI196673 LCD196671:LCE196673 LLZ196671:LMA196673 LVV196671:LVW196673 MFR196671:MFS196673 MPN196671:MPO196673 MZJ196671:MZK196673 NJF196671:NJG196673 NTB196671:NTC196673 OCX196671:OCY196673 OMT196671:OMU196673 OWP196671:OWQ196673 PGL196671:PGM196673 PQH196671:PQI196673 QAD196671:QAE196673 QJZ196671:QKA196673 QTV196671:QTW196673 RDR196671:RDS196673 RNN196671:RNO196673 RXJ196671:RXK196673 SHF196671:SHG196673 SRB196671:SRC196673 TAX196671:TAY196673 TKT196671:TKU196673 TUP196671:TUQ196673 UEL196671:UEM196673 UOH196671:UOI196673 UYD196671:UYE196673 VHZ196671:VIA196673 VRV196671:VRW196673 WBR196671:WBS196673 WLN196671:WLO196673 WVJ196671:WVK196673 D262207:D262209 IX262207:IY262209 ST262207:SU262209 ACP262207:ACQ262209 AML262207:AMM262209 AWH262207:AWI262209 BGD262207:BGE262209 BPZ262207:BQA262209 BZV262207:BZW262209 CJR262207:CJS262209 CTN262207:CTO262209 DDJ262207:DDK262209 DNF262207:DNG262209 DXB262207:DXC262209 EGX262207:EGY262209 EQT262207:EQU262209 FAP262207:FAQ262209 FKL262207:FKM262209 FUH262207:FUI262209 GED262207:GEE262209 GNZ262207:GOA262209 GXV262207:GXW262209 HHR262207:HHS262209 HRN262207:HRO262209 IBJ262207:IBK262209 ILF262207:ILG262209 IVB262207:IVC262209 JEX262207:JEY262209 JOT262207:JOU262209 JYP262207:JYQ262209 KIL262207:KIM262209 KSH262207:KSI262209 LCD262207:LCE262209 LLZ262207:LMA262209 LVV262207:LVW262209 MFR262207:MFS262209 MPN262207:MPO262209 MZJ262207:MZK262209 NJF262207:NJG262209 NTB262207:NTC262209 OCX262207:OCY262209 OMT262207:OMU262209 OWP262207:OWQ262209 PGL262207:PGM262209 PQH262207:PQI262209 QAD262207:QAE262209 QJZ262207:QKA262209 QTV262207:QTW262209 RDR262207:RDS262209 RNN262207:RNO262209 RXJ262207:RXK262209 SHF262207:SHG262209 SRB262207:SRC262209 TAX262207:TAY262209 TKT262207:TKU262209 TUP262207:TUQ262209 UEL262207:UEM262209 UOH262207:UOI262209 UYD262207:UYE262209 VHZ262207:VIA262209 VRV262207:VRW262209 WBR262207:WBS262209 WLN262207:WLO262209 WVJ262207:WVK262209 D327743:D327745 IX327743:IY327745 ST327743:SU327745 ACP327743:ACQ327745 AML327743:AMM327745 AWH327743:AWI327745 BGD327743:BGE327745 BPZ327743:BQA327745 BZV327743:BZW327745 CJR327743:CJS327745 CTN327743:CTO327745 DDJ327743:DDK327745 DNF327743:DNG327745 DXB327743:DXC327745 EGX327743:EGY327745 EQT327743:EQU327745 FAP327743:FAQ327745 FKL327743:FKM327745 FUH327743:FUI327745 GED327743:GEE327745 GNZ327743:GOA327745 GXV327743:GXW327745 HHR327743:HHS327745 HRN327743:HRO327745 IBJ327743:IBK327745 ILF327743:ILG327745 IVB327743:IVC327745 JEX327743:JEY327745 JOT327743:JOU327745 JYP327743:JYQ327745 KIL327743:KIM327745 KSH327743:KSI327745 LCD327743:LCE327745 LLZ327743:LMA327745 LVV327743:LVW327745 MFR327743:MFS327745 MPN327743:MPO327745 MZJ327743:MZK327745 NJF327743:NJG327745 NTB327743:NTC327745 OCX327743:OCY327745 OMT327743:OMU327745 OWP327743:OWQ327745 PGL327743:PGM327745 PQH327743:PQI327745 QAD327743:QAE327745 QJZ327743:QKA327745 QTV327743:QTW327745 RDR327743:RDS327745 RNN327743:RNO327745 RXJ327743:RXK327745 SHF327743:SHG327745 SRB327743:SRC327745 TAX327743:TAY327745 TKT327743:TKU327745 TUP327743:TUQ327745 UEL327743:UEM327745 UOH327743:UOI327745 UYD327743:UYE327745 VHZ327743:VIA327745 VRV327743:VRW327745 WBR327743:WBS327745 WLN327743:WLO327745 WVJ327743:WVK327745 D393279:D393281 IX393279:IY393281 ST393279:SU393281 ACP393279:ACQ393281 AML393279:AMM393281 AWH393279:AWI393281 BGD393279:BGE393281 BPZ393279:BQA393281 BZV393279:BZW393281 CJR393279:CJS393281 CTN393279:CTO393281 DDJ393279:DDK393281 DNF393279:DNG393281 DXB393279:DXC393281 EGX393279:EGY393281 EQT393279:EQU393281 FAP393279:FAQ393281 FKL393279:FKM393281 FUH393279:FUI393281 GED393279:GEE393281 GNZ393279:GOA393281 GXV393279:GXW393281 HHR393279:HHS393281 HRN393279:HRO393281 IBJ393279:IBK393281 ILF393279:ILG393281 IVB393279:IVC393281 JEX393279:JEY393281 JOT393279:JOU393281 JYP393279:JYQ393281 KIL393279:KIM393281 KSH393279:KSI393281 LCD393279:LCE393281 LLZ393279:LMA393281 LVV393279:LVW393281 MFR393279:MFS393281 MPN393279:MPO393281 MZJ393279:MZK393281 NJF393279:NJG393281 NTB393279:NTC393281 OCX393279:OCY393281 OMT393279:OMU393281 OWP393279:OWQ393281 PGL393279:PGM393281 PQH393279:PQI393281 QAD393279:QAE393281 QJZ393279:QKA393281 QTV393279:QTW393281 RDR393279:RDS393281 RNN393279:RNO393281 RXJ393279:RXK393281 SHF393279:SHG393281 SRB393279:SRC393281 TAX393279:TAY393281 TKT393279:TKU393281 TUP393279:TUQ393281 UEL393279:UEM393281 UOH393279:UOI393281 UYD393279:UYE393281 VHZ393279:VIA393281 VRV393279:VRW393281 WBR393279:WBS393281 WLN393279:WLO393281 WVJ393279:WVK393281 D458815:D458817 IX458815:IY458817 ST458815:SU458817 ACP458815:ACQ458817 AML458815:AMM458817 AWH458815:AWI458817 BGD458815:BGE458817 BPZ458815:BQA458817 BZV458815:BZW458817 CJR458815:CJS458817 CTN458815:CTO458817 DDJ458815:DDK458817 DNF458815:DNG458817 DXB458815:DXC458817 EGX458815:EGY458817 EQT458815:EQU458817 FAP458815:FAQ458817 FKL458815:FKM458817 FUH458815:FUI458817 GED458815:GEE458817 GNZ458815:GOA458817 GXV458815:GXW458817 HHR458815:HHS458817 HRN458815:HRO458817 IBJ458815:IBK458817 ILF458815:ILG458817 IVB458815:IVC458817 JEX458815:JEY458817 JOT458815:JOU458817 JYP458815:JYQ458817 KIL458815:KIM458817 KSH458815:KSI458817 LCD458815:LCE458817 LLZ458815:LMA458817 LVV458815:LVW458817 MFR458815:MFS458817 MPN458815:MPO458817 MZJ458815:MZK458817 NJF458815:NJG458817 NTB458815:NTC458817 OCX458815:OCY458817 OMT458815:OMU458817 OWP458815:OWQ458817 PGL458815:PGM458817 PQH458815:PQI458817 QAD458815:QAE458817 QJZ458815:QKA458817 QTV458815:QTW458817 RDR458815:RDS458817 RNN458815:RNO458817 RXJ458815:RXK458817 SHF458815:SHG458817 SRB458815:SRC458817 TAX458815:TAY458817 TKT458815:TKU458817 TUP458815:TUQ458817 UEL458815:UEM458817 UOH458815:UOI458817 UYD458815:UYE458817 VHZ458815:VIA458817 VRV458815:VRW458817 WBR458815:WBS458817 WLN458815:WLO458817 WVJ458815:WVK458817 D524351:D524353 IX524351:IY524353 ST524351:SU524353 ACP524351:ACQ524353 AML524351:AMM524353 AWH524351:AWI524353 BGD524351:BGE524353 BPZ524351:BQA524353 BZV524351:BZW524353 CJR524351:CJS524353 CTN524351:CTO524353 DDJ524351:DDK524353 DNF524351:DNG524353 DXB524351:DXC524353 EGX524351:EGY524353 EQT524351:EQU524353 FAP524351:FAQ524353 FKL524351:FKM524353 FUH524351:FUI524353 GED524351:GEE524353 GNZ524351:GOA524353 GXV524351:GXW524353 HHR524351:HHS524353 HRN524351:HRO524353 IBJ524351:IBK524353 ILF524351:ILG524353 IVB524351:IVC524353 JEX524351:JEY524353 JOT524351:JOU524353 JYP524351:JYQ524353 KIL524351:KIM524353 KSH524351:KSI524353 LCD524351:LCE524353 LLZ524351:LMA524353 LVV524351:LVW524353 MFR524351:MFS524353 MPN524351:MPO524353 MZJ524351:MZK524353 NJF524351:NJG524353 NTB524351:NTC524353 OCX524351:OCY524353 OMT524351:OMU524353 OWP524351:OWQ524353 PGL524351:PGM524353 PQH524351:PQI524353 QAD524351:QAE524353 QJZ524351:QKA524353 QTV524351:QTW524353 RDR524351:RDS524353 RNN524351:RNO524353 RXJ524351:RXK524353 SHF524351:SHG524353 SRB524351:SRC524353 TAX524351:TAY524353 TKT524351:TKU524353 TUP524351:TUQ524353 UEL524351:UEM524353 UOH524351:UOI524353 UYD524351:UYE524353 VHZ524351:VIA524353 VRV524351:VRW524353 WBR524351:WBS524353 WLN524351:WLO524353 WVJ524351:WVK524353 D589887:D589889 IX589887:IY589889 ST589887:SU589889 ACP589887:ACQ589889 AML589887:AMM589889 AWH589887:AWI589889 BGD589887:BGE589889 BPZ589887:BQA589889 BZV589887:BZW589889 CJR589887:CJS589889 CTN589887:CTO589889 DDJ589887:DDK589889 DNF589887:DNG589889 DXB589887:DXC589889 EGX589887:EGY589889 EQT589887:EQU589889 FAP589887:FAQ589889 FKL589887:FKM589889 FUH589887:FUI589889 GED589887:GEE589889 GNZ589887:GOA589889 GXV589887:GXW589889 HHR589887:HHS589889 HRN589887:HRO589889 IBJ589887:IBK589889 ILF589887:ILG589889 IVB589887:IVC589889 JEX589887:JEY589889 JOT589887:JOU589889 JYP589887:JYQ589889 KIL589887:KIM589889 KSH589887:KSI589889 LCD589887:LCE589889 LLZ589887:LMA589889 LVV589887:LVW589889 MFR589887:MFS589889 MPN589887:MPO589889 MZJ589887:MZK589889 NJF589887:NJG589889 NTB589887:NTC589889 OCX589887:OCY589889 OMT589887:OMU589889 OWP589887:OWQ589889 PGL589887:PGM589889 PQH589887:PQI589889 QAD589887:QAE589889 QJZ589887:QKA589889 QTV589887:QTW589889 RDR589887:RDS589889 RNN589887:RNO589889 RXJ589887:RXK589889 SHF589887:SHG589889 SRB589887:SRC589889 TAX589887:TAY589889 TKT589887:TKU589889 TUP589887:TUQ589889 UEL589887:UEM589889 UOH589887:UOI589889 UYD589887:UYE589889 VHZ589887:VIA589889 VRV589887:VRW589889 WBR589887:WBS589889 WLN589887:WLO589889 WVJ589887:WVK589889 D655423:D655425 IX655423:IY655425 ST655423:SU655425 ACP655423:ACQ655425 AML655423:AMM655425 AWH655423:AWI655425 BGD655423:BGE655425 BPZ655423:BQA655425 BZV655423:BZW655425 CJR655423:CJS655425 CTN655423:CTO655425 DDJ655423:DDK655425 DNF655423:DNG655425 DXB655423:DXC655425 EGX655423:EGY655425 EQT655423:EQU655425 FAP655423:FAQ655425 FKL655423:FKM655425 FUH655423:FUI655425 GED655423:GEE655425 GNZ655423:GOA655425 GXV655423:GXW655425 HHR655423:HHS655425 HRN655423:HRO655425 IBJ655423:IBK655425 ILF655423:ILG655425 IVB655423:IVC655425 JEX655423:JEY655425 JOT655423:JOU655425 JYP655423:JYQ655425 KIL655423:KIM655425 KSH655423:KSI655425 LCD655423:LCE655425 LLZ655423:LMA655425 LVV655423:LVW655425 MFR655423:MFS655425 MPN655423:MPO655425 MZJ655423:MZK655425 NJF655423:NJG655425 NTB655423:NTC655425 OCX655423:OCY655425 OMT655423:OMU655425 OWP655423:OWQ655425 PGL655423:PGM655425 PQH655423:PQI655425 QAD655423:QAE655425 QJZ655423:QKA655425 QTV655423:QTW655425 RDR655423:RDS655425 RNN655423:RNO655425 RXJ655423:RXK655425 SHF655423:SHG655425 SRB655423:SRC655425 TAX655423:TAY655425 TKT655423:TKU655425 TUP655423:TUQ655425 UEL655423:UEM655425 UOH655423:UOI655425 UYD655423:UYE655425 VHZ655423:VIA655425 VRV655423:VRW655425 WBR655423:WBS655425 WLN655423:WLO655425 WVJ655423:WVK655425 D720959:D720961 IX720959:IY720961 ST720959:SU720961 ACP720959:ACQ720961 AML720959:AMM720961 AWH720959:AWI720961 BGD720959:BGE720961 BPZ720959:BQA720961 BZV720959:BZW720961 CJR720959:CJS720961 CTN720959:CTO720961 DDJ720959:DDK720961 DNF720959:DNG720961 DXB720959:DXC720961 EGX720959:EGY720961 EQT720959:EQU720961 FAP720959:FAQ720961 FKL720959:FKM720961 FUH720959:FUI720961 GED720959:GEE720961 GNZ720959:GOA720961 GXV720959:GXW720961 HHR720959:HHS720961 HRN720959:HRO720961 IBJ720959:IBK720961 ILF720959:ILG720961 IVB720959:IVC720961 JEX720959:JEY720961 JOT720959:JOU720961 JYP720959:JYQ720961 KIL720959:KIM720961 KSH720959:KSI720961 LCD720959:LCE720961 LLZ720959:LMA720961 LVV720959:LVW720961 MFR720959:MFS720961 MPN720959:MPO720961 MZJ720959:MZK720961 NJF720959:NJG720961 NTB720959:NTC720961 OCX720959:OCY720961 OMT720959:OMU720961 OWP720959:OWQ720961 PGL720959:PGM720961 PQH720959:PQI720961 QAD720959:QAE720961 QJZ720959:QKA720961 QTV720959:QTW720961 RDR720959:RDS720961 RNN720959:RNO720961 RXJ720959:RXK720961 SHF720959:SHG720961 SRB720959:SRC720961 TAX720959:TAY720961 TKT720959:TKU720961 TUP720959:TUQ720961 UEL720959:UEM720961 UOH720959:UOI720961 UYD720959:UYE720961 VHZ720959:VIA720961 VRV720959:VRW720961 WBR720959:WBS720961 WLN720959:WLO720961 WVJ720959:WVK720961 D786495:D786497 IX786495:IY786497 ST786495:SU786497 ACP786495:ACQ786497 AML786495:AMM786497 AWH786495:AWI786497 BGD786495:BGE786497 BPZ786495:BQA786497 BZV786495:BZW786497 CJR786495:CJS786497 CTN786495:CTO786497 DDJ786495:DDK786497 DNF786495:DNG786497 DXB786495:DXC786497 EGX786495:EGY786497 EQT786495:EQU786497 FAP786495:FAQ786497 FKL786495:FKM786497 FUH786495:FUI786497 GED786495:GEE786497 GNZ786495:GOA786497 GXV786495:GXW786497 HHR786495:HHS786497 HRN786495:HRO786497 IBJ786495:IBK786497 ILF786495:ILG786497 IVB786495:IVC786497 JEX786495:JEY786497 JOT786495:JOU786497 JYP786495:JYQ786497 KIL786495:KIM786497 KSH786495:KSI786497 LCD786495:LCE786497 LLZ786495:LMA786497 LVV786495:LVW786497 MFR786495:MFS786497 MPN786495:MPO786497 MZJ786495:MZK786497 NJF786495:NJG786497 NTB786495:NTC786497 OCX786495:OCY786497 OMT786495:OMU786497 OWP786495:OWQ786497 PGL786495:PGM786497 PQH786495:PQI786497 QAD786495:QAE786497 QJZ786495:QKA786497 QTV786495:QTW786497 RDR786495:RDS786497 RNN786495:RNO786497 RXJ786495:RXK786497 SHF786495:SHG786497 SRB786495:SRC786497 TAX786495:TAY786497 TKT786495:TKU786497 TUP786495:TUQ786497 UEL786495:UEM786497 UOH786495:UOI786497 UYD786495:UYE786497 VHZ786495:VIA786497 VRV786495:VRW786497 WBR786495:WBS786497 WLN786495:WLO786497 WVJ786495:WVK786497 D852031:D852033 IX852031:IY852033 ST852031:SU852033 ACP852031:ACQ852033 AML852031:AMM852033 AWH852031:AWI852033 BGD852031:BGE852033 BPZ852031:BQA852033 BZV852031:BZW852033 CJR852031:CJS852033 CTN852031:CTO852033 DDJ852031:DDK852033 DNF852031:DNG852033 DXB852031:DXC852033 EGX852031:EGY852033 EQT852031:EQU852033 FAP852031:FAQ852033 FKL852031:FKM852033 FUH852031:FUI852033 GED852031:GEE852033 GNZ852031:GOA852033 GXV852031:GXW852033 HHR852031:HHS852033 HRN852031:HRO852033 IBJ852031:IBK852033 ILF852031:ILG852033 IVB852031:IVC852033 JEX852031:JEY852033 JOT852031:JOU852033 JYP852031:JYQ852033 KIL852031:KIM852033 KSH852031:KSI852033 LCD852031:LCE852033 LLZ852031:LMA852033 LVV852031:LVW852033 MFR852031:MFS852033 MPN852031:MPO852033 MZJ852031:MZK852033 NJF852031:NJG852033 NTB852031:NTC852033 OCX852031:OCY852033 OMT852031:OMU852033 OWP852031:OWQ852033 PGL852031:PGM852033 PQH852031:PQI852033 QAD852031:QAE852033 QJZ852031:QKA852033 QTV852031:QTW852033 RDR852031:RDS852033 RNN852031:RNO852033 RXJ852031:RXK852033 SHF852031:SHG852033 SRB852031:SRC852033 TAX852031:TAY852033 TKT852031:TKU852033 TUP852031:TUQ852033 UEL852031:UEM852033 UOH852031:UOI852033 UYD852031:UYE852033 VHZ852031:VIA852033 VRV852031:VRW852033 WBR852031:WBS852033 WLN852031:WLO852033 WVJ852031:WVK852033 D917567:D917569 IX917567:IY917569 ST917567:SU917569 ACP917567:ACQ917569 AML917567:AMM917569 AWH917567:AWI917569 BGD917567:BGE917569 BPZ917567:BQA917569 BZV917567:BZW917569 CJR917567:CJS917569 CTN917567:CTO917569 DDJ917567:DDK917569 DNF917567:DNG917569 DXB917567:DXC917569 EGX917567:EGY917569 EQT917567:EQU917569 FAP917567:FAQ917569 FKL917567:FKM917569 FUH917567:FUI917569 GED917567:GEE917569 GNZ917567:GOA917569 GXV917567:GXW917569 HHR917567:HHS917569 HRN917567:HRO917569 IBJ917567:IBK917569 ILF917567:ILG917569 IVB917567:IVC917569 JEX917567:JEY917569 JOT917567:JOU917569 JYP917567:JYQ917569 KIL917567:KIM917569 KSH917567:KSI917569 LCD917567:LCE917569 LLZ917567:LMA917569 LVV917567:LVW917569 MFR917567:MFS917569 MPN917567:MPO917569 MZJ917567:MZK917569 NJF917567:NJG917569 NTB917567:NTC917569 OCX917567:OCY917569 OMT917567:OMU917569 OWP917567:OWQ917569 PGL917567:PGM917569 PQH917567:PQI917569 QAD917567:QAE917569 QJZ917567:QKA917569 QTV917567:QTW917569 RDR917567:RDS917569 RNN917567:RNO917569 RXJ917567:RXK917569 SHF917567:SHG917569 SRB917567:SRC917569 TAX917567:TAY917569 TKT917567:TKU917569 TUP917567:TUQ917569 UEL917567:UEM917569 UOH917567:UOI917569 UYD917567:UYE917569 VHZ917567:VIA917569 VRV917567:VRW917569 WBR917567:WBS917569 WLN917567:WLO917569 WVJ917567:WVK917569 D983103:D983105 IX983103:IY983105 ST983103:SU983105 ACP983103:ACQ983105 AML983103:AMM983105 AWH983103:AWI983105 BGD983103:BGE983105 BPZ983103:BQA983105 BZV983103:BZW983105 CJR983103:CJS983105 CTN983103:CTO983105 DDJ983103:DDK983105 DNF983103:DNG983105 DXB983103:DXC983105 EGX983103:EGY983105 EQT983103:EQU983105 FAP983103:FAQ983105 FKL983103:FKM983105 FUH983103:FUI983105 GED983103:GEE983105 GNZ983103:GOA983105 GXV983103:GXW983105 HHR983103:HHS983105 HRN983103:HRO983105 IBJ983103:IBK983105 ILF983103:ILG983105 IVB983103:IVC983105 JEX983103:JEY983105 JOT983103:JOU983105 JYP983103:JYQ983105 KIL983103:KIM983105 KSH983103:KSI983105 LCD983103:LCE983105 LLZ983103:LMA983105 LVV983103:LVW983105 MFR983103:MFS983105 MPN983103:MPO983105 MZJ983103:MZK983105 NJF983103:NJG983105 NTB983103:NTC983105 OCX983103:OCY983105 OMT983103:OMU983105 OWP983103:OWQ983105 PGL983103:PGM983105 PQH983103:PQI983105 QAD983103:QAE983105 QJZ983103:QKA983105 QTV983103:QTW983105 RDR983103:RDS983105 RNN983103:RNO983105 RXJ983103:RXK983105 SHF983103:SHG983105 SRB983103:SRC983105 TAX983103:TAY983105 TKT983103:TKU983105 TUP983103:TUQ983105 UEL983103:UEM983105 UOH983103:UOI983105 UYD983103:UYE983105 VHZ983103:VIA983105 VRV983103:VRW983105 WBR983103:WBS983105 WLN983103:WLO983105 WVJ983103:WVK983105 D109 IX109:IY109 ST109:SU109 ACP109:ACQ109 AML109:AMM109 AWH109:AWI109 BGD109:BGE109 BPZ109:BQA109 BZV109:BZW109 CJR109:CJS109 CTN109:CTO109 DDJ109:DDK109 DNF109:DNG109 DXB109:DXC109 EGX109:EGY109 EQT109:EQU109 FAP109:FAQ109 FKL109:FKM109 FUH109:FUI109 GED109:GEE109 GNZ109:GOA109 GXV109:GXW109 HHR109:HHS109 HRN109:HRO109 IBJ109:IBK109 ILF109:ILG109 IVB109:IVC109 JEX109:JEY109 JOT109:JOU109 JYP109:JYQ109 KIL109:KIM109 KSH109:KSI109 LCD109:LCE109 LLZ109:LMA109 LVV109:LVW109 MFR109:MFS109 MPN109:MPO109 MZJ109:MZK109 NJF109:NJG109 NTB109:NTC109 OCX109:OCY109 OMT109:OMU109 OWP109:OWQ109 PGL109:PGM109 PQH109:PQI109 QAD109:QAE109 QJZ109:QKA109 QTV109:QTW109 RDR109:RDS109 RNN109:RNO109 RXJ109:RXK109 SHF109:SHG109 SRB109:SRC109 TAX109:TAY109 TKT109:TKU109 TUP109:TUQ109 UEL109:UEM109 UOH109:UOI109 UYD109:UYE109 VHZ109:VIA109 VRV109:VRW109 WBR109:WBS109 WLN109:WLO109 WVJ109:WVK109 D65645 IX65645:IY65645 ST65645:SU65645 ACP65645:ACQ65645 AML65645:AMM65645 AWH65645:AWI65645 BGD65645:BGE65645 BPZ65645:BQA65645 BZV65645:BZW65645 CJR65645:CJS65645 CTN65645:CTO65645 DDJ65645:DDK65645 DNF65645:DNG65645 DXB65645:DXC65645 EGX65645:EGY65645 EQT65645:EQU65645 FAP65645:FAQ65645 FKL65645:FKM65645 FUH65645:FUI65645 GED65645:GEE65645 GNZ65645:GOA65645 GXV65645:GXW65645 HHR65645:HHS65645 HRN65645:HRO65645 IBJ65645:IBK65645 ILF65645:ILG65645 IVB65645:IVC65645 JEX65645:JEY65645 JOT65645:JOU65645 JYP65645:JYQ65645 KIL65645:KIM65645 KSH65645:KSI65645 LCD65645:LCE65645 LLZ65645:LMA65645 LVV65645:LVW65645 MFR65645:MFS65645 MPN65645:MPO65645 MZJ65645:MZK65645 NJF65645:NJG65645 NTB65645:NTC65645 OCX65645:OCY65645 OMT65645:OMU65645 OWP65645:OWQ65645 PGL65645:PGM65645 PQH65645:PQI65645 QAD65645:QAE65645 QJZ65645:QKA65645 QTV65645:QTW65645 RDR65645:RDS65645 RNN65645:RNO65645 RXJ65645:RXK65645 SHF65645:SHG65645 SRB65645:SRC65645 TAX65645:TAY65645 TKT65645:TKU65645 TUP65645:TUQ65645 UEL65645:UEM65645 UOH65645:UOI65645 UYD65645:UYE65645 VHZ65645:VIA65645 VRV65645:VRW65645 WBR65645:WBS65645 WLN65645:WLO65645 WVJ65645:WVK65645 D131181 IX131181:IY131181 ST131181:SU131181 ACP131181:ACQ131181 AML131181:AMM131181 AWH131181:AWI131181 BGD131181:BGE131181 BPZ131181:BQA131181 BZV131181:BZW131181 CJR131181:CJS131181 CTN131181:CTO131181 DDJ131181:DDK131181 DNF131181:DNG131181 DXB131181:DXC131181 EGX131181:EGY131181 EQT131181:EQU131181 FAP131181:FAQ131181 FKL131181:FKM131181 FUH131181:FUI131181 GED131181:GEE131181 GNZ131181:GOA131181 GXV131181:GXW131181 HHR131181:HHS131181 HRN131181:HRO131181 IBJ131181:IBK131181 ILF131181:ILG131181 IVB131181:IVC131181 JEX131181:JEY131181 JOT131181:JOU131181 JYP131181:JYQ131181 KIL131181:KIM131181 KSH131181:KSI131181 LCD131181:LCE131181 LLZ131181:LMA131181 LVV131181:LVW131181 MFR131181:MFS131181 MPN131181:MPO131181 MZJ131181:MZK131181 NJF131181:NJG131181 NTB131181:NTC131181 OCX131181:OCY131181 OMT131181:OMU131181 OWP131181:OWQ131181 PGL131181:PGM131181 PQH131181:PQI131181 QAD131181:QAE131181 QJZ131181:QKA131181 QTV131181:QTW131181 RDR131181:RDS131181 RNN131181:RNO131181 RXJ131181:RXK131181 SHF131181:SHG131181 SRB131181:SRC131181 TAX131181:TAY131181 TKT131181:TKU131181 TUP131181:TUQ131181 UEL131181:UEM131181 UOH131181:UOI131181 UYD131181:UYE131181 VHZ131181:VIA131181 VRV131181:VRW131181 WBR131181:WBS131181 WLN131181:WLO131181 WVJ131181:WVK131181 D196717 IX196717:IY196717 ST196717:SU196717 ACP196717:ACQ196717 AML196717:AMM196717 AWH196717:AWI196717 BGD196717:BGE196717 BPZ196717:BQA196717 BZV196717:BZW196717 CJR196717:CJS196717 CTN196717:CTO196717 DDJ196717:DDK196717 DNF196717:DNG196717 DXB196717:DXC196717 EGX196717:EGY196717 EQT196717:EQU196717 FAP196717:FAQ196717 FKL196717:FKM196717 FUH196717:FUI196717 GED196717:GEE196717 GNZ196717:GOA196717 GXV196717:GXW196717 HHR196717:HHS196717 HRN196717:HRO196717 IBJ196717:IBK196717 ILF196717:ILG196717 IVB196717:IVC196717 JEX196717:JEY196717 JOT196717:JOU196717 JYP196717:JYQ196717 KIL196717:KIM196717 KSH196717:KSI196717 LCD196717:LCE196717 LLZ196717:LMA196717 LVV196717:LVW196717 MFR196717:MFS196717 MPN196717:MPO196717 MZJ196717:MZK196717 NJF196717:NJG196717 NTB196717:NTC196717 OCX196717:OCY196717 OMT196717:OMU196717 OWP196717:OWQ196717 PGL196717:PGM196717 PQH196717:PQI196717 QAD196717:QAE196717 QJZ196717:QKA196717 QTV196717:QTW196717 RDR196717:RDS196717 RNN196717:RNO196717 RXJ196717:RXK196717 SHF196717:SHG196717 SRB196717:SRC196717 TAX196717:TAY196717 TKT196717:TKU196717 TUP196717:TUQ196717 UEL196717:UEM196717 UOH196717:UOI196717 UYD196717:UYE196717 VHZ196717:VIA196717 VRV196717:VRW196717 WBR196717:WBS196717 WLN196717:WLO196717 WVJ196717:WVK196717 D262253 IX262253:IY262253 ST262253:SU262253 ACP262253:ACQ262253 AML262253:AMM262253 AWH262253:AWI262253 BGD262253:BGE262253 BPZ262253:BQA262253 BZV262253:BZW262253 CJR262253:CJS262253 CTN262253:CTO262253 DDJ262253:DDK262253 DNF262253:DNG262253 DXB262253:DXC262253 EGX262253:EGY262253 EQT262253:EQU262253 FAP262253:FAQ262253 FKL262253:FKM262253 FUH262253:FUI262253 GED262253:GEE262253 GNZ262253:GOA262253 GXV262253:GXW262253 HHR262253:HHS262253 HRN262253:HRO262253 IBJ262253:IBK262253 ILF262253:ILG262253 IVB262253:IVC262253 JEX262253:JEY262253 JOT262253:JOU262253 JYP262253:JYQ262253 KIL262253:KIM262253 KSH262253:KSI262253 LCD262253:LCE262253 LLZ262253:LMA262253 LVV262253:LVW262253 MFR262253:MFS262253 MPN262253:MPO262253 MZJ262253:MZK262253 NJF262253:NJG262253 NTB262253:NTC262253 OCX262253:OCY262253 OMT262253:OMU262253 OWP262253:OWQ262253 PGL262253:PGM262253 PQH262253:PQI262253 QAD262253:QAE262253 QJZ262253:QKA262253 QTV262253:QTW262253 RDR262253:RDS262253 RNN262253:RNO262253 RXJ262253:RXK262253 SHF262253:SHG262253 SRB262253:SRC262253 TAX262253:TAY262253 TKT262253:TKU262253 TUP262253:TUQ262253 UEL262253:UEM262253 UOH262253:UOI262253 UYD262253:UYE262253 VHZ262253:VIA262253 VRV262253:VRW262253 WBR262253:WBS262253 WLN262253:WLO262253 WVJ262253:WVK262253 D327789 IX327789:IY327789 ST327789:SU327789 ACP327789:ACQ327789 AML327789:AMM327789 AWH327789:AWI327789 BGD327789:BGE327789 BPZ327789:BQA327789 BZV327789:BZW327789 CJR327789:CJS327789 CTN327789:CTO327789 DDJ327789:DDK327789 DNF327789:DNG327789 DXB327789:DXC327789 EGX327789:EGY327789 EQT327789:EQU327789 FAP327789:FAQ327789 FKL327789:FKM327789 FUH327789:FUI327789 GED327789:GEE327789 GNZ327789:GOA327789 GXV327789:GXW327789 HHR327789:HHS327789 HRN327789:HRO327789 IBJ327789:IBK327789 ILF327789:ILG327789 IVB327789:IVC327789 JEX327789:JEY327789 JOT327789:JOU327789 JYP327789:JYQ327789 KIL327789:KIM327789 KSH327789:KSI327789 LCD327789:LCE327789 LLZ327789:LMA327789 LVV327789:LVW327789 MFR327789:MFS327789 MPN327789:MPO327789 MZJ327789:MZK327789 NJF327789:NJG327789 NTB327789:NTC327789 OCX327789:OCY327789 OMT327789:OMU327789 OWP327789:OWQ327789 PGL327789:PGM327789 PQH327789:PQI327789 QAD327789:QAE327789 QJZ327789:QKA327789 QTV327789:QTW327789 RDR327789:RDS327789 RNN327789:RNO327789 RXJ327789:RXK327789 SHF327789:SHG327789 SRB327789:SRC327789 TAX327789:TAY327789 TKT327789:TKU327789 TUP327789:TUQ327789 UEL327789:UEM327789 UOH327789:UOI327789 UYD327789:UYE327789 VHZ327789:VIA327789 VRV327789:VRW327789 WBR327789:WBS327789 WLN327789:WLO327789 WVJ327789:WVK327789 D393325 IX393325:IY393325 ST393325:SU393325 ACP393325:ACQ393325 AML393325:AMM393325 AWH393325:AWI393325 BGD393325:BGE393325 BPZ393325:BQA393325 BZV393325:BZW393325 CJR393325:CJS393325 CTN393325:CTO393325 DDJ393325:DDK393325 DNF393325:DNG393325 DXB393325:DXC393325 EGX393325:EGY393325 EQT393325:EQU393325 FAP393325:FAQ393325 FKL393325:FKM393325 FUH393325:FUI393325 GED393325:GEE393325 GNZ393325:GOA393325 GXV393325:GXW393325 HHR393325:HHS393325 HRN393325:HRO393325 IBJ393325:IBK393325 ILF393325:ILG393325 IVB393325:IVC393325 JEX393325:JEY393325 JOT393325:JOU393325 JYP393325:JYQ393325 KIL393325:KIM393325 KSH393325:KSI393325 LCD393325:LCE393325 LLZ393325:LMA393325 LVV393325:LVW393325 MFR393325:MFS393325 MPN393325:MPO393325 MZJ393325:MZK393325 NJF393325:NJG393325 NTB393325:NTC393325 OCX393325:OCY393325 OMT393325:OMU393325 OWP393325:OWQ393325 PGL393325:PGM393325 PQH393325:PQI393325 QAD393325:QAE393325 QJZ393325:QKA393325 QTV393325:QTW393325 RDR393325:RDS393325 RNN393325:RNO393325 RXJ393325:RXK393325 SHF393325:SHG393325 SRB393325:SRC393325 TAX393325:TAY393325 TKT393325:TKU393325 TUP393325:TUQ393325 UEL393325:UEM393325 UOH393325:UOI393325 UYD393325:UYE393325 VHZ393325:VIA393325 VRV393325:VRW393325 WBR393325:WBS393325 WLN393325:WLO393325 WVJ393325:WVK393325 D458861 IX458861:IY458861 ST458861:SU458861 ACP458861:ACQ458861 AML458861:AMM458861 AWH458861:AWI458861 BGD458861:BGE458861 BPZ458861:BQA458861 BZV458861:BZW458861 CJR458861:CJS458861 CTN458861:CTO458861 DDJ458861:DDK458861 DNF458861:DNG458861 DXB458861:DXC458861 EGX458861:EGY458861 EQT458861:EQU458861 FAP458861:FAQ458861 FKL458861:FKM458861 FUH458861:FUI458861 GED458861:GEE458861 GNZ458861:GOA458861 GXV458861:GXW458861 HHR458861:HHS458861 HRN458861:HRO458861 IBJ458861:IBK458861 ILF458861:ILG458861 IVB458861:IVC458861 JEX458861:JEY458861 JOT458861:JOU458861 JYP458861:JYQ458861 KIL458861:KIM458861 KSH458861:KSI458861 LCD458861:LCE458861 LLZ458861:LMA458861 LVV458861:LVW458861 MFR458861:MFS458861 MPN458861:MPO458861 MZJ458861:MZK458861 NJF458861:NJG458861 NTB458861:NTC458861 OCX458861:OCY458861 OMT458861:OMU458861 OWP458861:OWQ458861 PGL458861:PGM458861 PQH458861:PQI458861 QAD458861:QAE458861 QJZ458861:QKA458861 QTV458861:QTW458861 RDR458861:RDS458861 RNN458861:RNO458861 RXJ458861:RXK458861 SHF458861:SHG458861 SRB458861:SRC458861 TAX458861:TAY458861 TKT458861:TKU458861 TUP458861:TUQ458861 UEL458861:UEM458861 UOH458861:UOI458861 UYD458861:UYE458861 VHZ458861:VIA458861 VRV458861:VRW458861 WBR458861:WBS458861 WLN458861:WLO458861 WVJ458861:WVK458861 D524397 IX524397:IY524397 ST524397:SU524397 ACP524397:ACQ524397 AML524397:AMM524397 AWH524397:AWI524397 BGD524397:BGE524397 BPZ524397:BQA524397 BZV524397:BZW524397 CJR524397:CJS524397 CTN524397:CTO524397 DDJ524397:DDK524397 DNF524397:DNG524397 DXB524397:DXC524397 EGX524397:EGY524397 EQT524397:EQU524397 FAP524397:FAQ524397 FKL524397:FKM524397 FUH524397:FUI524397 GED524397:GEE524397 GNZ524397:GOA524397 GXV524397:GXW524397 HHR524397:HHS524397 HRN524397:HRO524397 IBJ524397:IBK524397 ILF524397:ILG524397 IVB524397:IVC524397 JEX524397:JEY524397 JOT524397:JOU524397 JYP524397:JYQ524397 KIL524397:KIM524397 KSH524397:KSI524397 LCD524397:LCE524397 LLZ524397:LMA524397 LVV524397:LVW524397 MFR524397:MFS524397 MPN524397:MPO524397 MZJ524397:MZK524397 NJF524397:NJG524397 NTB524397:NTC524397 OCX524397:OCY524397 OMT524397:OMU524397 OWP524397:OWQ524397 PGL524397:PGM524397 PQH524397:PQI524397 QAD524397:QAE524397 QJZ524397:QKA524397 QTV524397:QTW524397 RDR524397:RDS524397 RNN524397:RNO524397 RXJ524397:RXK524397 SHF524397:SHG524397 SRB524397:SRC524397 TAX524397:TAY524397 TKT524397:TKU524397 TUP524397:TUQ524397 UEL524397:UEM524397 UOH524397:UOI524397 UYD524397:UYE524397 VHZ524397:VIA524397 VRV524397:VRW524397 WBR524397:WBS524397 WLN524397:WLO524397 WVJ524397:WVK524397 D589933 IX589933:IY589933 ST589933:SU589933 ACP589933:ACQ589933 AML589933:AMM589933 AWH589933:AWI589933 BGD589933:BGE589933 BPZ589933:BQA589933 BZV589933:BZW589933 CJR589933:CJS589933 CTN589933:CTO589933 DDJ589933:DDK589933 DNF589933:DNG589933 DXB589933:DXC589933 EGX589933:EGY589933 EQT589933:EQU589933 FAP589933:FAQ589933 FKL589933:FKM589933 FUH589933:FUI589933 GED589933:GEE589933 GNZ589933:GOA589933 GXV589933:GXW589933 HHR589933:HHS589933 HRN589933:HRO589933 IBJ589933:IBK589933 ILF589933:ILG589933 IVB589933:IVC589933 JEX589933:JEY589933 JOT589933:JOU589933 JYP589933:JYQ589933 KIL589933:KIM589933 KSH589933:KSI589933 LCD589933:LCE589933 LLZ589933:LMA589933 LVV589933:LVW589933 MFR589933:MFS589933 MPN589933:MPO589933 MZJ589933:MZK589933 NJF589933:NJG589933 NTB589933:NTC589933 OCX589933:OCY589933 OMT589933:OMU589933 OWP589933:OWQ589933 PGL589933:PGM589933 PQH589933:PQI589933 QAD589933:QAE589933 QJZ589933:QKA589933 QTV589933:QTW589933 RDR589933:RDS589933 RNN589933:RNO589933 RXJ589933:RXK589933 SHF589933:SHG589933 SRB589933:SRC589933 TAX589933:TAY589933 TKT589933:TKU589933 TUP589933:TUQ589933 UEL589933:UEM589933 UOH589933:UOI589933 UYD589933:UYE589933 VHZ589933:VIA589933 VRV589933:VRW589933 WBR589933:WBS589933 WLN589933:WLO589933 WVJ589933:WVK589933 D655469 IX655469:IY655469 ST655469:SU655469 ACP655469:ACQ655469 AML655469:AMM655469 AWH655469:AWI655469 BGD655469:BGE655469 BPZ655469:BQA655469 BZV655469:BZW655469 CJR655469:CJS655469 CTN655469:CTO655469 DDJ655469:DDK655469 DNF655469:DNG655469 DXB655469:DXC655469 EGX655469:EGY655469 EQT655469:EQU655469 FAP655469:FAQ655469 FKL655469:FKM655469 FUH655469:FUI655469 GED655469:GEE655469 GNZ655469:GOA655469 GXV655469:GXW655469 HHR655469:HHS655469 HRN655469:HRO655469 IBJ655469:IBK655469 ILF655469:ILG655469 IVB655469:IVC655469 JEX655469:JEY655469 JOT655469:JOU655469 JYP655469:JYQ655469 KIL655469:KIM655469 KSH655469:KSI655469 LCD655469:LCE655469 LLZ655469:LMA655469 LVV655469:LVW655469 MFR655469:MFS655469 MPN655469:MPO655469 MZJ655469:MZK655469 NJF655469:NJG655469 NTB655469:NTC655469 OCX655469:OCY655469 OMT655469:OMU655469 OWP655469:OWQ655469 PGL655469:PGM655469 PQH655469:PQI655469 QAD655469:QAE655469 QJZ655469:QKA655469 QTV655469:QTW655469 RDR655469:RDS655469 RNN655469:RNO655469 RXJ655469:RXK655469 SHF655469:SHG655469 SRB655469:SRC655469 TAX655469:TAY655469 TKT655469:TKU655469 TUP655469:TUQ655469 UEL655469:UEM655469 UOH655469:UOI655469 UYD655469:UYE655469 VHZ655469:VIA655469 VRV655469:VRW655469 WBR655469:WBS655469 WLN655469:WLO655469 WVJ655469:WVK655469 D721005 IX721005:IY721005 ST721005:SU721005 ACP721005:ACQ721005 AML721005:AMM721005 AWH721005:AWI721005 BGD721005:BGE721005 BPZ721005:BQA721005 BZV721005:BZW721005 CJR721005:CJS721005 CTN721005:CTO721005 DDJ721005:DDK721005 DNF721005:DNG721005 DXB721005:DXC721005 EGX721005:EGY721005 EQT721005:EQU721005 FAP721005:FAQ721005 FKL721005:FKM721005 FUH721005:FUI721005 GED721005:GEE721005 GNZ721005:GOA721005 GXV721005:GXW721005 HHR721005:HHS721005 HRN721005:HRO721005 IBJ721005:IBK721005 ILF721005:ILG721005 IVB721005:IVC721005 JEX721005:JEY721005 JOT721005:JOU721005 JYP721005:JYQ721005 KIL721005:KIM721005 KSH721005:KSI721005 LCD721005:LCE721005 LLZ721005:LMA721005 LVV721005:LVW721005 MFR721005:MFS721005 MPN721005:MPO721005 MZJ721005:MZK721005 NJF721005:NJG721005 NTB721005:NTC721005 OCX721005:OCY721005 OMT721005:OMU721005 OWP721005:OWQ721005 PGL721005:PGM721005 PQH721005:PQI721005 QAD721005:QAE721005 QJZ721005:QKA721005 QTV721005:QTW721005 RDR721005:RDS721005 RNN721005:RNO721005 RXJ721005:RXK721005 SHF721005:SHG721005 SRB721005:SRC721005 TAX721005:TAY721005 TKT721005:TKU721005 TUP721005:TUQ721005 UEL721005:UEM721005 UOH721005:UOI721005 UYD721005:UYE721005 VHZ721005:VIA721005 VRV721005:VRW721005 WBR721005:WBS721005 WLN721005:WLO721005 WVJ721005:WVK721005 D786541 IX786541:IY786541 ST786541:SU786541 ACP786541:ACQ786541 AML786541:AMM786541 AWH786541:AWI786541 BGD786541:BGE786541 BPZ786541:BQA786541 BZV786541:BZW786541 CJR786541:CJS786541 CTN786541:CTO786541 DDJ786541:DDK786541 DNF786541:DNG786541 DXB786541:DXC786541 EGX786541:EGY786541 EQT786541:EQU786541 FAP786541:FAQ786541 FKL786541:FKM786541 FUH786541:FUI786541 GED786541:GEE786541 GNZ786541:GOA786541 GXV786541:GXW786541 HHR786541:HHS786541 HRN786541:HRO786541 IBJ786541:IBK786541 ILF786541:ILG786541 IVB786541:IVC786541 JEX786541:JEY786541 JOT786541:JOU786541 JYP786541:JYQ786541 KIL786541:KIM786541 KSH786541:KSI786541 LCD786541:LCE786541 LLZ786541:LMA786541 LVV786541:LVW786541 MFR786541:MFS786541 MPN786541:MPO786541 MZJ786541:MZK786541 NJF786541:NJG786541 NTB786541:NTC786541 OCX786541:OCY786541 OMT786541:OMU786541 OWP786541:OWQ786541 PGL786541:PGM786541 PQH786541:PQI786541 QAD786541:QAE786541 QJZ786541:QKA786541 QTV786541:QTW786541 RDR786541:RDS786541 RNN786541:RNO786541 RXJ786541:RXK786541 SHF786541:SHG786541 SRB786541:SRC786541 TAX786541:TAY786541 TKT786541:TKU786541 TUP786541:TUQ786541 UEL786541:UEM786541 UOH786541:UOI786541 UYD786541:UYE786541 VHZ786541:VIA786541 VRV786541:VRW786541 WBR786541:WBS786541 WLN786541:WLO786541 WVJ786541:WVK786541 D852077 IX852077:IY852077 ST852077:SU852077 ACP852077:ACQ852077 AML852077:AMM852077 AWH852077:AWI852077 BGD852077:BGE852077 BPZ852077:BQA852077 BZV852077:BZW852077 CJR852077:CJS852077 CTN852077:CTO852077 DDJ852077:DDK852077 DNF852077:DNG852077 DXB852077:DXC852077 EGX852077:EGY852077 EQT852077:EQU852077 FAP852077:FAQ852077 FKL852077:FKM852077 FUH852077:FUI852077 GED852077:GEE852077 GNZ852077:GOA852077 GXV852077:GXW852077 HHR852077:HHS852077 HRN852077:HRO852077 IBJ852077:IBK852077 ILF852077:ILG852077 IVB852077:IVC852077 JEX852077:JEY852077 JOT852077:JOU852077 JYP852077:JYQ852077 KIL852077:KIM852077 KSH852077:KSI852077 LCD852077:LCE852077 LLZ852077:LMA852077 LVV852077:LVW852077 MFR852077:MFS852077 MPN852077:MPO852077 MZJ852077:MZK852077 NJF852077:NJG852077 NTB852077:NTC852077 OCX852077:OCY852077 OMT852077:OMU852077 OWP852077:OWQ852077 PGL852077:PGM852077 PQH852077:PQI852077 QAD852077:QAE852077 QJZ852077:QKA852077 QTV852077:QTW852077 RDR852077:RDS852077 RNN852077:RNO852077 RXJ852077:RXK852077 SHF852077:SHG852077 SRB852077:SRC852077 TAX852077:TAY852077 TKT852077:TKU852077 TUP852077:TUQ852077 UEL852077:UEM852077 UOH852077:UOI852077 UYD852077:UYE852077 VHZ852077:VIA852077 VRV852077:VRW852077 WBR852077:WBS852077 WLN852077:WLO852077 WVJ852077:WVK852077 D917613 IX917613:IY917613 ST917613:SU917613 ACP917613:ACQ917613 AML917613:AMM917613 AWH917613:AWI917613 BGD917613:BGE917613 BPZ917613:BQA917613 BZV917613:BZW917613 CJR917613:CJS917613 CTN917613:CTO917613 DDJ917613:DDK917613 DNF917613:DNG917613 DXB917613:DXC917613 EGX917613:EGY917613 EQT917613:EQU917613 FAP917613:FAQ917613 FKL917613:FKM917613 FUH917613:FUI917613 GED917613:GEE917613 GNZ917613:GOA917613 GXV917613:GXW917613 HHR917613:HHS917613 HRN917613:HRO917613 IBJ917613:IBK917613 ILF917613:ILG917613 IVB917613:IVC917613 JEX917613:JEY917613 JOT917613:JOU917613 JYP917613:JYQ917613 KIL917613:KIM917613 KSH917613:KSI917613 LCD917613:LCE917613 LLZ917613:LMA917613 LVV917613:LVW917613 MFR917613:MFS917613 MPN917613:MPO917613 MZJ917613:MZK917613 NJF917613:NJG917613 NTB917613:NTC917613 OCX917613:OCY917613 OMT917613:OMU917613 OWP917613:OWQ917613 PGL917613:PGM917613 PQH917613:PQI917613 QAD917613:QAE917613 QJZ917613:QKA917613 QTV917613:QTW917613 RDR917613:RDS917613 RNN917613:RNO917613 RXJ917613:RXK917613 SHF917613:SHG917613 SRB917613:SRC917613 TAX917613:TAY917613 TKT917613:TKU917613 TUP917613:TUQ917613 UEL917613:UEM917613 UOH917613:UOI917613 UYD917613:UYE917613 VHZ917613:VIA917613 VRV917613:VRW917613 WBR917613:WBS917613 WLN917613:WLO917613 WVJ917613:WVK917613 D983149 IX983149:IY983149 ST983149:SU983149 ACP983149:ACQ983149 AML983149:AMM983149 AWH983149:AWI983149 BGD983149:BGE983149 BPZ983149:BQA983149 BZV983149:BZW983149 CJR983149:CJS983149 CTN983149:CTO983149 DDJ983149:DDK983149 DNF983149:DNG983149 DXB983149:DXC983149 EGX983149:EGY983149 EQT983149:EQU983149 FAP983149:FAQ983149 FKL983149:FKM983149 FUH983149:FUI983149 GED983149:GEE983149 GNZ983149:GOA983149 GXV983149:GXW983149 HHR983149:HHS983149 HRN983149:HRO983149 IBJ983149:IBK983149 ILF983149:ILG983149 IVB983149:IVC983149 JEX983149:JEY983149 JOT983149:JOU983149 JYP983149:JYQ983149 KIL983149:KIM983149 KSH983149:KSI983149 LCD983149:LCE983149 LLZ983149:LMA983149 LVV983149:LVW983149 MFR983149:MFS983149 MPN983149:MPO983149 MZJ983149:MZK983149 NJF983149:NJG983149 NTB983149:NTC983149 OCX983149:OCY983149 OMT983149:OMU983149 OWP983149:OWQ983149 PGL983149:PGM983149 PQH983149:PQI983149 QAD983149:QAE983149 QJZ983149:QKA983149 QTV983149:QTW983149 RDR983149:RDS983149 RNN983149:RNO983149 RXJ983149:RXK983149 SHF983149:SHG983149 SRB983149:SRC983149 TAX983149:TAY983149 TKT983149:TKU983149 TUP983149:TUQ983149 UEL983149:UEM983149 UOH983149:UOI983149 UYD983149:UYE983149 VHZ983149:VIA983149 VRV983149:VRW983149 WBR983149:WBS983149 WLN983149:WLO983149 WVJ983149:WVK983149 D111 IX111:IY111 ST111:SU111 ACP111:ACQ111 AML111:AMM111 AWH111:AWI111 BGD111:BGE111 BPZ111:BQA111 BZV111:BZW111 CJR111:CJS111 CTN111:CTO111 DDJ111:DDK111 DNF111:DNG111 DXB111:DXC111 EGX111:EGY111 EQT111:EQU111 FAP111:FAQ111 FKL111:FKM111 FUH111:FUI111 GED111:GEE111 GNZ111:GOA111 GXV111:GXW111 HHR111:HHS111 HRN111:HRO111 IBJ111:IBK111 ILF111:ILG111 IVB111:IVC111 JEX111:JEY111 JOT111:JOU111 JYP111:JYQ111 KIL111:KIM111 KSH111:KSI111 LCD111:LCE111 LLZ111:LMA111 LVV111:LVW111 MFR111:MFS111 MPN111:MPO111 MZJ111:MZK111 NJF111:NJG111 NTB111:NTC111 OCX111:OCY111 OMT111:OMU111 OWP111:OWQ111 PGL111:PGM111 PQH111:PQI111 QAD111:QAE111 QJZ111:QKA111 QTV111:QTW111 RDR111:RDS111 RNN111:RNO111 RXJ111:RXK111 SHF111:SHG111 SRB111:SRC111 TAX111:TAY111 TKT111:TKU111 TUP111:TUQ111 UEL111:UEM111 UOH111:UOI111 UYD111:UYE111 VHZ111:VIA111 VRV111:VRW111 WBR111:WBS111 WLN111:WLO111 WVJ111:WVK111 D65647 IX65647:IY65647 ST65647:SU65647 ACP65647:ACQ65647 AML65647:AMM65647 AWH65647:AWI65647 BGD65647:BGE65647 BPZ65647:BQA65647 BZV65647:BZW65647 CJR65647:CJS65647 CTN65647:CTO65647 DDJ65647:DDK65647 DNF65647:DNG65647 DXB65647:DXC65647 EGX65647:EGY65647 EQT65647:EQU65647 FAP65647:FAQ65647 FKL65647:FKM65647 FUH65647:FUI65647 GED65647:GEE65647 GNZ65647:GOA65647 GXV65647:GXW65647 HHR65647:HHS65647 HRN65647:HRO65647 IBJ65647:IBK65647 ILF65647:ILG65647 IVB65647:IVC65647 JEX65647:JEY65647 JOT65647:JOU65647 JYP65647:JYQ65647 KIL65647:KIM65647 KSH65647:KSI65647 LCD65647:LCE65647 LLZ65647:LMA65647 LVV65647:LVW65647 MFR65647:MFS65647 MPN65647:MPO65647 MZJ65647:MZK65647 NJF65647:NJG65647 NTB65647:NTC65647 OCX65647:OCY65647 OMT65647:OMU65647 OWP65647:OWQ65647 PGL65647:PGM65647 PQH65647:PQI65647 QAD65647:QAE65647 QJZ65647:QKA65647 QTV65647:QTW65647 RDR65647:RDS65647 RNN65647:RNO65647 RXJ65647:RXK65647 SHF65647:SHG65647 SRB65647:SRC65647 TAX65647:TAY65647 TKT65647:TKU65647 TUP65647:TUQ65647 UEL65647:UEM65647 UOH65647:UOI65647 UYD65647:UYE65647 VHZ65647:VIA65647 VRV65647:VRW65647 WBR65647:WBS65647 WLN65647:WLO65647 WVJ65647:WVK65647 D131183 IX131183:IY131183 ST131183:SU131183 ACP131183:ACQ131183 AML131183:AMM131183 AWH131183:AWI131183 BGD131183:BGE131183 BPZ131183:BQA131183 BZV131183:BZW131183 CJR131183:CJS131183 CTN131183:CTO131183 DDJ131183:DDK131183 DNF131183:DNG131183 DXB131183:DXC131183 EGX131183:EGY131183 EQT131183:EQU131183 FAP131183:FAQ131183 FKL131183:FKM131183 FUH131183:FUI131183 GED131183:GEE131183 GNZ131183:GOA131183 GXV131183:GXW131183 HHR131183:HHS131183 HRN131183:HRO131183 IBJ131183:IBK131183 ILF131183:ILG131183 IVB131183:IVC131183 JEX131183:JEY131183 JOT131183:JOU131183 JYP131183:JYQ131183 KIL131183:KIM131183 KSH131183:KSI131183 LCD131183:LCE131183 LLZ131183:LMA131183 LVV131183:LVW131183 MFR131183:MFS131183 MPN131183:MPO131183 MZJ131183:MZK131183 NJF131183:NJG131183 NTB131183:NTC131183 OCX131183:OCY131183 OMT131183:OMU131183 OWP131183:OWQ131183 PGL131183:PGM131183 PQH131183:PQI131183 QAD131183:QAE131183 QJZ131183:QKA131183 QTV131183:QTW131183 RDR131183:RDS131183 RNN131183:RNO131183 RXJ131183:RXK131183 SHF131183:SHG131183 SRB131183:SRC131183 TAX131183:TAY131183 TKT131183:TKU131183 TUP131183:TUQ131183 UEL131183:UEM131183 UOH131183:UOI131183 UYD131183:UYE131183 VHZ131183:VIA131183 VRV131183:VRW131183 WBR131183:WBS131183 WLN131183:WLO131183 WVJ131183:WVK131183 D196719 IX196719:IY196719 ST196719:SU196719 ACP196719:ACQ196719 AML196719:AMM196719 AWH196719:AWI196719 BGD196719:BGE196719 BPZ196719:BQA196719 BZV196719:BZW196719 CJR196719:CJS196719 CTN196719:CTO196719 DDJ196719:DDK196719 DNF196719:DNG196719 DXB196719:DXC196719 EGX196719:EGY196719 EQT196719:EQU196719 FAP196719:FAQ196719 FKL196719:FKM196719 FUH196719:FUI196719 GED196719:GEE196719 GNZ196719:GOA196719 GXV196719:GXW196719 HHR196719:HHS196719 HRN196719:HRO196719 IBJ196719:IBK196719 ILF196719:ILG196719 IVB196719:IVC196719 JEX196719:JEY196719 JOT196719:JOU196719 JYP196719:JYQ196719 KIL196719:KIM196719 KSH196719:KSI196719 LCD196719:LCE196719 LLZ196719:LMA196719 LVV196719:LVW196719 MFR196719:MFS196719 MPN196719:MPO196719 MZJ196719:MZK196719 NJF196719:NJG196719 NTB196719:NTC196719 OCX196719:OCY196719 OMT196719:OMU196719 OWP196719:OWQ196719 PGL196719:PGM196719 PQH196719:PQI196719 QAD196719:QAE196719 QJZ196719:QKA196719 QTV196719:QTW196719 RDR196719:RDS196719 RNN196719:RNO196719 RXJ196719:RXK196719 SHF196719:SHG196719 SRB196719:SRC196719 TAX196719:TAY196719 TKT196719:TKU196719 TUP196719:TUQ196719 UEL196719:UEM196719 UOH196719:UOI196719 UYD196719:UYE196719 VHZ196719:VIA196719 VRV196719:VRW196719 WBR196719:WBS196719 WLN196719:WLO196719 WVJ196719:WVK196719 D262255 IX262255:IY262255 ST262255:SU262255 ACP262255:ACQ262255 AML262255:AMM262255 AWH262255:AWI262255 BGD262255:BGE262255 BPZ262255:BQA262255 BZV262255:BZW262255 CJR262255:CJS262255 CTN262255:CTO262255 DDJ262255:DDK262255 DNF262255:DNG262255 DXB262255:DXC262255 EGX262255:EGY262255 EQT262255:EQU262255 FAP262255:FAQ262255 FKL262255:FKM262255 FUH262255:FUI262255 GED262255:GEE262255 GNZ262255:GOA262255 GXV262255:GXW262255 HHR262255:HHS262255 HRN262255:HRO262255 IBJ262255:IBK262255 ILF262255:ILG262255 IVB262255:IVC262255 JEX262255:JEY262255 JOT262255:JOU262255 JYP262255:JYQ262255 KIL262255:KIM262255 KSH262255:KSI262255 LCD262255:LCE262255 LLZ262255:LMA262255 LVV262255:LVW262255 MFR262255:MFS262255 MPN262255:MPO262255 MZJ262255:MZK262255 NJF262255:NJG262255 NTB262255:NTC262255 OCX262255:OCY262255 OMT262255:OMU262255 OWP262255:OWQ262255 PGL262255:PGM262255 PQH262255:PQI262255 QAD262255:QAE262255 QJZ262255:QKA262255 QTV262255:QTW262255 RDR262255:RDS262255 RNN262255:RNO262255 RXJ262255:RXK262255 SHF262255:SHG262255 SRB262255:SRC262255 TAX262255:TAY262255 TKT262255:TKU262255 TUP262255:TUQ262255 UEL262255:UEM262255 UOH262255:UOI262255 UYD262255:UYE262255 VHZ262255:VIA262255 VRV262255:VRW262255 WBR262255:WBS262255 WLN262255:WLO262255 WVJ262255:WVK262255 D327791 IX327791:IY327791 ST327791:SU327791 ACP327791:ACQ327791 AML327791:AMM327791 AWH327791:AWI327791 BGD327791:BGE327791 BPZ327791:BQA327791 BZV327791:BZW327791 CJR327791:CJS327791 CTN327791:CTO327791 DDJ327791:DDK327791 DNF327791:DNG327791 DXB327791:DXC327791 EGX327791:EGY327791 EQT327791:EQU327791 FAP327791:FAQ327791 FKL327791:FKM327791 FUH327791:FUI327791 GED327791:GEE327791 GNZ327791:GOA327791 GXV327791:GXW327791 HHR327791:HHS327791 HRN327791:HRO327791 IBJ327791:IBK327791 ILF327791:ILG327791 IVB327791:IVC327791 JEX327791:JEY327791 JOT327791:JOU327791 JYP327791:JYQ327791 KIL327791:KIM327791 KSH327791:KSI327791 LCD327791:LCE327791 LLZ327791:LMA327791 LVV327791:LVW327791 MFR327791:MFS327791 MPN327791:MPO327791 MZJ327791:MZK327791 NJF327791:NJG327791 NTB327791:NTC327791 OCX327791:OCY327791 OMT327791:OMU327791 OWP327791:OWQ327791 PGL327791:PGM327791 PQH327791:PQI327791 QAD327791:QAE327791 QJZ327791:QKA327791 QTV327791:QTW327791 RDR327791:RDS327791 RNN327791:RNO327791 RXJ327791:RXK327791 SHF327791:SHG327791 SRB327791:SRC327791 TAX327791:TAY327791 TKT327791:TKU327791 TUP327791:TUQ327791 UEL327791:UEM327791 UOH327791:UOI327791 UYD327791:UYE327791 VHZ327791:VIA327791 VRV327791:VRW327791 WBR327791:WBS327791 WLN327791:WLO327791 WVJ327791:WVK327791 D393327 IX393327:IY393327 ST393327:SU393327 ACP393327:ACQ393327 AML393327:AMM393327 AWH393327:AWI393327 BGD393327:BGE393327 BPZ393327:BQA393327 BZV393327:BZW393327 CJR393327:CJS393327 CTN393327:CTO393327 DDJ393327:DDK393327 DNF393327:DNG393327 DXB393327:DXC393327 EGX393327:EGY393327 EQT393327:EQU393327 FAP393327:FAQ393327 FKL393327:FKM393327 FUH393327:FUI393327 GED393327:GEE393327 GNZ393327:GOA393327 GXV393327:GXW393327 HHR393327:HHS393327 HRN393327:HRO393327 IBJ393327:IBK393327 ILF393327:ILG393327 IVB393327:IVC393327 JEX393327:JEY393327 JOT393327:JOU393327 JYP393327:JYQ393327 KIL393327:KIM393327 KSH393327:KSI393327 LCD393327:LCE393327 LLZ393327:LMA393327 LVV393327:LVW393327 MFR393327:MFS393327 MPN393327:MPO393327 MZJ393327:MZK393327 NJF393327:NJG393327 NTB393327:NTC393327 OCX393327:OCY393327 OMT393327:OMU393327 OWP393327:OWQ393327 PGL393327:PGM393327 PQH393327:PQI393327 QAD393327:QAE393327 QJZ393327:QKA393327 QTV393327:QTW393327 RDR393327:RDS393327 RNN393327:RNO393327 RXJ393327:RXK393327 SHF393327:SHG393327 SRB393327:SRC393327 TAX393327:TAY393327 TKT393327:TKU393327 TUP393327:TUQ393327 UEL393327:UEM393327 UOH393327:UOI393327 UYD393327:UYE393327 VHZ393327:VIA393327 VRV393327:VRW393327 WBR393327:WBS393327 WLN393327:WLO393327 WVJ393327:WVK393327 D458863 IX458863:IY458863 ST458863:SU458863 ACP458863:ACQ458863 AML458863:AMM458863 AWH458863:AWI458863 BGD458863:BGE458863 BPZ458863:BQA458863 BZV458863:BZW458863 CJR458863:CJS458863 CTN458863:CTO458863 DDJ458863:DDK458863 DNF458863:DNG458863 DXB458863:DXC458863 EGX458863:EGY458863 EQT458863:EQU458863 FAP458863:FAQ458863 FKL458863:FKM458863 FUH458863:FUI458863 GED458863:GEE458863 GNZ458863:GOA458863 GXV458863:GXW458863 HHR458863:HHS458863 HRN458863:HRO458863 IBJ458863:IBK458863 ILF458863:ILG458863 IVB458863:IVC458863 JEX458863:JEY458863 JOT458863:JOU458863 JYP458863:JYQ458863 KIL458863:KIM458863 KSH458863:KSI458863 LCD458863:LCE458863 LLZ458863:LMA458863 LVV458863:LVW458863 MFR458863:MFS458863 MPN458863:MPO458863 MZJ458863:MZK458863 NJF458863:NJG458863 NTB458863:NTC458863 OCX458863:OCY458863 OMT458863:OMU458863 OWP458863:OWQ458863 PGL458863:PGM458863 PQH458863:PQI458863 QAD458863:QAE458863 QJZ458863:QKA458863 QTV458863:QTW458863 RDR458863:RDS458863 RNN458863:RNO458863 RXJ458863:RXK458863 SHF458863:SHG458863 SRB458863:SRC458863 TAX458863:TAY458863 TKT458863:TKU458863 TUP458863:TUQ458863 UEL458863:UEM458863 UOH458863:UOI458863 UYD458863:UYE458863 VHZ458863:VIA458863 VRV458863:VRW458863 WBR458863:WBS458863 WLN458863:WLO458863 WVJ458863:WVK458863 D524399 IX524399:IY524399 ST524399:SU524399 ACP524399:ACQ524399 AML524399:AMM524399 AWH524399:AWI524399 BGD524399:BGE524399 BPZ524399:BQA524399 BZV524399:BZW524399 CJR524399:CJS524399 CTN524399:CTO524399 DDJ524399:DDK524399 DNF524399:DNG524399 DXB524399:DXC524399 EGX524399:EGY524399 EQT524399:EQU524399 FAP524399:FAQ524399 FKL524399:FKM524399 FUH524399:FUI524399 GED524399:GEE524399 GNZ524399:GOA524399 GXV524399:GXW524399 HHR524399:HHS524399 HRN524399:HRO524399 IBJ524399:IBK524399 ILF524399:ILG524399 IVB524399:IVC524399 JEX524399:JEY524399 JOT524399:JOU524399 JYP524399:JYQ524399 KIL524399:KIM524399 KSH524399:KSI524399 LCD524399:LCE524399 LLZ524399:LMA524399 LVV524399:LVW524399 MFR524399:MFS524399 MPN524399:MPO524399 MZJ524399:MZK524399 NJF524399:NJG524399 NTB524399:NTC524399 OCX524399:OCY524399 OMT524399:OMU524399 OWP524399:OWQ524399 PGL524399:PGM524399 PQH524399:PQI524399 QAD524399:QAE524399 QJZ524399:QKA524399 QTV524399:QTW524399 RDR524399:RDS524399 RNN524399:RNO524399 RXJ524399:RXK524399 SHF524399:SHG524399 SRB524399:SRC524399 TAX524399:TAY524399 TKT524399:TKU524399 TUP524399:TUQ524399 UEL524399:UEM524399 UOH524399:UOI524399 UYD524399:UYE524399 VHZ524399:VIA524399 VRV524399:VRW524399 WBR524399:WBS524399 WLN524399:WLO524399 WVJ524399:WVK524399 D589935 IX589935:IY589935 ST589935:SU589935 ACP589935:ACQ589935 AML589935:AMM589935 AWH589935:AWI589935 BGD589935:BGE589935 BPZ589935:BQA589935 BZV589935:BZW589935 CJR589935:CJS589935 CTN589935:CTO589935 DDJ589935:DDK589935 DNF589935:DNG589935 DXB589935:DXC589935 EGX589935:EGY589935 EQT589935:EQU589935 FAP589935:FAQ589935 FKL589935:FKM589935 FUH589935:FUI589935 GED589935:GEE589935 GNZ589935:GOA589935 GXV589935:GXW589935 HHR589935:HHS589935 HRN589935:HRO589935 IBJ589935:IBK589935 ILF589935:ILG589935 IVB589935:IVC589935 JEX589935:JEY589935 JOT589935:JOU589935 JYP589935:JYQ589935 KIL589935:KIM589935 KSH589935:KSI589935 LCD589935:LCE589935 LLZ589935:LMA589935 LVV589935:LVW589935 MFR589935:MFS589935 MPN589935:MPO589935 MZJ589935:MZK589935 NJF589935:NJG589935 NTB589935:NTC589935 OCX589935:OCY589935 OMT589935:OMU589935 OWP589935:OWQ589935 PGL589935:PGM589935 PQH589935:PQI589935 QAD589935:QAE589935 QJZ589935:QKA589935 QTV589935:QTW589935 RDR589935:RDS589935 RNN589935:RNO589935 RXJ589935:RXK589935 SHF589935:SHG589935 SRB589935:SRC589935 TAX589935:TAY589935 TKT589935:TKU589935 TUP589935:TUQ589935 UEL589935:UEM589935 UOH589935:UOI589935 UYD589935:UYE589935 VHZ589935:VIA589935 VRV589935:VRW589935 WBR589935:WBS589935 WLN589935:WLO589935 WVJ589935:WVK589935 D655471 IX655471:IY655471 ST655471:SU655471 ACP655471:ACQ655471 AML655471:AMM655471 AWH655471:AWI655471 BGD655471:BGE655471 BPZ655471:BQA655471 BZV655471:BZW655471 CJR655471:CJS655471 CTN655471:CTO655471 DDJ655471:DDK655471 DNF655471:DNG655471 DXB655471:DXC655471 EGX655471:EGY655471 EQT655471:EQU655471 FAP655471:FAQ655471 FKL655471:FKM655471 FUH655471:FUI655471 GED655471:GEE655471 GNZ655471:GOA655471 GXV655471:GXW655471 HHR655471:HHS655471 HRN655471:HRO655471 IBJ655471:IBK655471 ILF655471:ILG655471 IVB655471:IVC655471 JEX655471:JEY655471 JOT655471:JOU655471 JYP655471:JYQ655471 KIL655471:KIM655471 KSH655471:KSI655471 LCD655471:LCE655471 LLZ655471:LMA655471 LVV655471:LVW655471 MFR655471:MFS655471 MPN655471:MPO655471 MZJ655471:MZK655471 NJF655471:NJG655471 NTB655471:NTC655471 OCX655471:OCY655471 OMT655471:OMU655471 OWP655471:OWQ655471 PGL655471:PGM655471 PQH655471:PQI655471 QAD655471:QAE655471 QJZ655471:QKA655471 QTV655471:QTW655471 RDR655471:RDS655471 RNN655471:RNO655471 RXJ655471:RXK655471 SHF655471:SHG655471 SRB655471:SRC655471 TAX655471:TAY655471 TKT655471:TKU655471 TUP655471:TUQ655471 UEL655471:UEM655471 UOH655471:UOI655471 UYD655471:UYE655471 VHZ655471:VIA655471 VRV655471:VRW655471 WBR655471:WBS655471 WLN655471:WLO655471 WVJ655471:WVK655471 D721007 IX721007:IY721007 ST721007:SU721007 ACP721007:ACQ721007 AML721007:AMM721007 AWH721007:AWI721007 BGD721007:BGE721007 BPZ721007:BQA721007 BZV721007:BZW721007 CJR721007:CJS721007 CTN721007:CTO721007 DDJ721007:DDK721007 DNF721007:DNG721007 DXB721007:DXC721007 EGX721007:EGY721007 EQT721007:EQU721007 FAP721007:FAQ721007 FKL721007:FKM721007 FUH721007:FUI721007 GED721007:GEE721007 GNZ721007:GOA721007 GXV721007:GXW721007 HHR721007:HHS721007 HRN721007:HRO721007 IBJ721007:IBK721007 ILF721007:ILG721007 IVB721007:IVC721007 JEX721007:JEY721007 JOT721007:JOU721007 JYP721007:JYQ721007 KIL721007:KIM721007 KSH721007:KSI721007 LCD721007:LCE721007 LLZ721007:LMA721007 LVV721007:LVW721007 MFR721007:MFS721007 MPN721007:MPO721007 MZJ721007:MZK721007 NJF721007:NJG721007 NTB721007:NTC721007 OCX721007:OCY721007 OMT721007:OMU721007 OWP721007:OWQ721007 PGL721007:PGM721007 PQH721007:PQI721007 QAD721007:QAE721007 QJZ721007:QKA721007 QTV721007:QTW721007 RDR721007:RDS721007 RNN721007:RNO721007 RXJ721007:RXK721007 SHF721007:SHG721007 SRB721007:SRC721007 TAX721007:TAY721007 TKT721007:TKU721007 TUP721007:TUQ721007 UEL721007:UEM721007 UOH721007:UOI721007 UYD721007:UYE721007 VHZ721007:VIA721007 VRV721007:VRW721007 WBR721007:WBS721007 WLN721007:WLO721007 WVJ721007:WVK721007 D786543 IX786543:IY786543 ST786543:SU786543 ACP786543:ACQ786543 AML786543:AMM786543 AWH786543:AWI786543 BGD786543:BGE786543 BPZ786543:BQA786543 BZV786543:BZW786543 CJR786543:CJS786543 CTN786543:CTO786543 DDJ786543:DDK786543 DNF786543:DNG786543 DXB786543:DXC786543 EGX786543:EGY786543 EQT786543:EQU786543 FAP786543:FAQ786543 FKL786543:FKM786543 FUH786543:FUI786543 GED786543:GEE786543 GNZ786543:GOA786543 GXV786543:GXW786543 HHR786543:HHS786543 HRN786543:HRO786543 IBJ786543:IBK786543 ILF786543:ILG786543 IVB786543:IVC786543 JEX786543:JEY786543 JOT786543:JOU786543 JYP786543:JYQ786543 KIL786543:KIM786543 KSH786543:KSI786543 LCD786543:LCE786543 LLZ786543:LMA786543 LVV786543:LVW786543 MFR786543:MFS786543 MPN786543:MPO786543 MZJ786543:MZK786543 NJF786543:NJG786543 NTB786543:NTC786543 OCX786543:OCY786543 OMT786543:OMU786543 OWP786543:OWQ786543 PGL786543:PGM786543 PQH786543:PQI786543 QAD786543:QAE786543 QJZ786543:QKA786543 QTV786543:QTW786543 RDR786543:RDS786543 RNN786543:RNO786543 RXJ786543:RXK786543 SHF786543:SHG786543 SRB786543:SRC786543 TAX786543:TAY786543 TKT786543:TKU786543 TUP786543:TUQ786543 UEL786543:UEM786543 UOH786543:UOI786543 UYD786543:UYE786543 VHZ786543:VIA786543 VRV786543:VRW786543 WBR786543:WBS786543 WLN786543:WLO786543 WVJ786543:WVK786543 D852079 IX852079:IY852079 ST852079:SU852079 ACP852079:ACQ852079 AML852079:AMM852079 AWH852079:AWI852079 BGD852079:BGE852079 BPZ852079:BQA852079 BZV852079:BZW852079 CJR852079:CJS852079 CTN852079:CTO852079 DDJ852079:DDK852079 DNF852079:DNG852079 DXB852079:DXC852079 EGX852079:EGY852079 EQT852079:EQU852079 FAP852079:FAQ852079 FKL852079:FKM852079 FUH852079:FUI852079 GED852079:GEE852079 GNZ852079:GOA852079 GXV852079:GXW852079 HHR852079:HHS852079 HRN852079:HRO852079 IBJ852079:IBK852079 ILF852079:ILG852079 IVB852079:IVC852079 JEX852079:JEY852079 JOT852079:JOU852079 JYP852079:JYQ852079 KIL852079:KIM852079 KSH852079:KSI852079 LCD852079:LCE852079 LLZ852079:LMA852079 LVV852079:LVW852079 MFR852079:MFS852079 MPN852079:MPO852079 MZJ852079:MZK852079 NJF852079:NJG852079 NTB852079:NTC852079 OCX852079:OCY852079 OMT852079:OMU852079 OWP852079:OWQ852079 PGL852079:PGM852079 PQH852079:PQI852079 QAD852079:QAE852079 QJZ852079:QKA852079 QTV852079:QTW852079 RDR852079:RDS852079 RNN852079:RNO852079 RXJ852079:RXK852079 SHF852079:SHG852079 SRB852079:SRC852079 TAX852079:TAY852079 TKT852079:TKU852079 TUP852079:TUQ852079 UEL852079:UEM852079 UOH852079:UOI852079 UYD852079:UYE852079 VHZ852079:VIA852079 VRV852079:VRW852079 WBR852079:WBS852079 WLN852079:WLO852079 WVJ852079:WVK852079 D917615 IX917615:IY917615 ST917615:SU917615 ACP917615:ACQ917615 AML917615:AMM917615 AWH917615:AWI917615 BGD917615:BGE917615 BPZ917615:BQA917615 BZV917615:BZW917615 CJR917615:CJS917615 CTN917615:CTO917615 DDJ917615:DDK917615 DNF917615:DNG917615 DXB917615:DXC917615 EGX917615:EGY917615 EQT917615:EQU917615 FAP917615:FAQ917615 FKL917615:FKM917615 FUH917615:FUI917615 GED917615:GEE917615 GNZ917615:GOA917615 GXV917615:GXW917615 HHR917615:HHS917615 HRN917615:HRO917615 IBJ917615:IBK917615 ILF917615:ILG917615 IVB917615:IVC917615 JEX917615:JEY917615 JOT917615:JOU917615 JYP917615:JYQ917615 KIL917615:KIM917615 KSH917615:KSI917615 LCD917615:LCE917615 LLZ917615:LMA917615 LVV917615:LVW917615 MFR917615:MFS917615 MPN917615:MPO917615 MZJ917615:MZK917615 NJF917615:NJG917615 NTB917615:NTC917615 OCX917615:OCY917615 OMT917615:OMU917615 OWP917615:OWQ917615 PGL917615:PGM917615 PQH917615:PQI917615 QAD917615:QAE917615 QJZ917615:QKA917615 QTV917615:QTW917615 RDR917615:RDS917615 RNN917615:RNO917615 RXJ917615:RXK917615 SHF917615:SHG917615 SRB917615:SRC917615 TAX917615:TAY917615 TKT917615:TKU917615 TUP917615:TUQ917615 UEL917615:UEM917615 UOH917615:UOI917615 UYD917615:UYE917615 VHZ917615:VIA917615 VRV917615:VRW917615 WBR917615:WBS917615 WLN917615:WLO917615 WVJ917615:WVK917615 D983151 IX983151:IY983151 ST983151:SU983151 ACP983151:ACQ983151 AML983151:AMM983151 AWH983151:AWI983151 BGD983151:BGE983151 BPZ983151:BQA983151 BZV983151:BZW983151 CJR983151:CJS983151 CTN983151:CTO983151 DDJ983151:DDK983151 DNF983151:DNG983151 DXB983151:DXC983151 EGX983151:EGY983151 EQT983151:EQU983151 FAP983151:FAQ983151 FKL983151:FKM983151 FUH983151:FUI983151 GED983151:GEE983151 GNZ983151:GOA983151 GXV983151:GXW983151 HHR983151:HHS983151 HRN983151:HRO983151 IBJ983151:IBK983151 ILF983151:ILG983151 IVB983151:IVC983151 JEX983151:JEY983151 JOT983151:JOU983151 JYP983151:JYQ983151 KIL983151:KIM983151 KSH983151:KSI983151 LCD983151:LCE983151 LLZ983151:LMA983151 LVV983151:LVW983151 MFR983151:MFS983151 MPN983151:MPO983151 MZJ983151:MZK983151 NJF983151:NJG983151 NTB983151:NTC983151 OCX983151:OCY983151 OMT983151:OMU983151 OWP983151:OWQ983151 PGL983151:PGM983151 PQH983151:PQI983151 QAD983151:QAE983151 QJZ983151:QKA983151 QTV983151:QTW983151 RDR983151:RDS983151 RNN983151:RNO983151 RXJ983151:RXK983151 SHF983151:SHG983151 SRB983151:SRC983151 TAX983151:TAY983151 TKT983151:TKU983151 TUP983151:TUQ983151 UEL983151:UEM983151 UOH983151:UOI983151 UYD983151:UYE983151 VHZ983151:VIA983151 VRV983151:VRW983151 WBR983151:WBS983151 WLN983151:WLO983151 WVJ983151:WVK983151">
      <formula1>0</formula1>
      <formula2>0</formula2>
    </dataValidation>
    <dataValidation type="decimal" operator="greaterThanOrEqual" allowBlank="1" errorTitle="Error de datos" error="Debe ingresar un valor positivo o cero" sqref="D86 IX86:IY86 ST86:SU86 ACP86:ACQ86 AML86:AMM86 AWH86:AWI86 BGD86:BGE86 BPZ86:BQA86 BZV86:BZW86 CJR86:CJS86 CTN86:CTO86 DDJ86:DDK86 DNF86:DNG86 DXB86:DXC86 EGX86:EGY86 EQT86:EQU86 FAP86:FAQ86 FKL86:FKM86 FUH86:FUI86 GED86:GEE86 GNZ86:GOA86 GXV86:GXW86 HHR86:HHS86 HRN86:HRO86 IBJ86:IBK86 ILF86:ILG86 IVB86:IVC86 JEX86:JEY86 JOT86:JOU86 JYP86:JYQ86 KIL86:KIM86 KSH86:KSI86 LCD86:LCE86 LLZ86:LMA86 LVV86:LVW86 MFR86:MFS86 MPN86:MPO86 MZJ86:MZK86 NJF86:NJG86 NTB86:NTC86 OCX86:OCY86 OMT86:OMU86 OWP86:OWQ86 PGL86:PGM86 PQH86:PQI86 QAD86:QAE86 QJZ86:QKA86 QTV86:QTW86 RDR86:RDS86 RNN86:RNO86 RXJ86:RXK86 SHF86:SHG86 SRB86:SRC86 TAX86:TAY86 TKT86:TKU86 TUP86:TUQ86 UEL86:UEM86 UOH86:UOI86 UYD86:UYE86 VHZ86:VIA86 VRV86:VRW86 WBR86:WBS86 WLN86:WLO86 WVJ86:WVK86 D65622 IX65622:IY65622 ST65622:SU65622 ACP65622:ACQ65622 AML65622:AMM65622 AWH65622:AWI65622 BGD65622:BGE65622 BPZ65622:BQA65622 BZV65622:BZW65622 CJR65622:CJS65622 CTN65622:CTO65622 DDJ65622:DDK65622 DNF65622:DNG65622 DXB65622:DXC65622 EGX65622:EGY65622 EQT65622:EQU65622 FAP65622:FAQ65622 FKL65622:FKM65622 FUH65622:FUI65622 GED65622:GEE65622 GNZ65622:GOA65622 GXV65622:GXW65622 HHR65622:HHS65622 HRN65622:HRO65622 IBJ65622:IBK65622 ILF65622:ILG65622 IVB65622:IVC65622 JEX65622:JEY65622 JOT65622:JOU65622 JYP65622:JYQ65622 KIL65622:KIM65622 KSH65622:KSI65622 LCD65622:LCE65622 LLZ65622:LMA65622 LVV65622:LVW65622 MFR65622:MFS65622 MPN65622:MPO65622 MZJ65622:MZK65622 NJF65622:NJG65622 NTB65622:NTC65622 OCX65622:OCY65622 OMT65622:OMU65622 OWP65622:OWQ65622 PGL65622:PGM65622 PQH65622:PQI65622 QAD65622:QAE65622 QJZ65622:QKA65622 QTV65622:QTW65622 RDR65622:RDS65622 RNN65622:RNO65622 RXJ65622:RXK65622 SHF65622:SHG65622 SRB65622:SRC65622 TAX65622:TAY65622 TKT65622:TKU65622 TUP65622:TUQ65622 UEL65622:UEM65622 UOH65622:UOI65622 UYD65622:UYE65622 VHZ65622:VIA65622 VRV65622:VRW65622 WBR65622:WBS65622 WLN65622:WLO65622 WVJ65622:WVK65622 D131158 IX131158:IY131158 ST131158:SU131158 ACP131158:ACQ131158 AML131158:AMM131158 AWH131158:AWI131158 BGD131158:BGE131158 BPZ131158:BQA131158 BZV131158:BZW131158 CJR131158:CJS131158 CTN131158:CTO131158 DDJ131158:DDK131158 DNF131158:DNG131158 DXB131158:DXC131158 EGX131158:EGY131158 EQT131158:EQU131158 FAP131158:FAQ131158 FKL131158:FKM131158 FUH131158:FUI131158 GED131158:GEE131158 GNZ131158:GOA131158 GXV131158:GXW131158 HHR131158:HHS131158 HRN131158:HRO131158 IBJ131158:IBK131158 ILF131158:ILG131158 IVB131158:IVC131158 JEX131158:JEY131158 JOT131158:JOU131158 JYP131158:JYQ131158 KIL131158:KIM131158 KSH131158:KSI131158 LCD131158:LCE131158 LLZ131158:LMA131158 LVV131158:LVW131158 MFR131158:MFS131158 MPN131158:MPO131158 MZJ131158:MZK131158 NJF131158:NJG131158 NTB131158:NTC131158 OCX131158:OCY131158 OMT131158:OMU131158 OWP131158:OWQ131158 PGL131158:PGM131158 PQH131158:PQI131158 QAD131158:QAE131158 QJZ131158:QKA131158 QTV131158:QTW131158 RDR131158:RDS131158 RNN131158:RNO131158 RXJ131158:RXK131158 SHF131158:SHG131158 SRB131158:SRC131158 TAX131158:TAY131158 TKT131158:TKU131158 TUP131158:TUQ131158 UEL131158:UEM131158 UOH131158:UOI131158 UYD131158:UYE131158 VHZ131158:VIA131158 VRV131158:VRW131158 WBR131158:WBS131158 WLN131158:WLO131158 WVJ131158:WVK131158 D196694 IX196694:IY196694 ST196694:SU196694 ACP196694:ACQ196694 AML196694:AMM196694 AWH196694:AWI196694 BGD196694:BGE196694 BPZ196694:BQA196694 BZV196694:BZW196694 CJR196694:CJS196694 CTN196694:CTO196694 DDJ196694:DDK196694 DNF196694:DNG196694 DXB196694:DXC196694 EGX196694:EGY196694 EQT196694:EQU196694 FAP196694:FAQ196694 FKL196694:FKM196694 FUH196694:FUI196694 GED196694:GEE196694 GNZ196694:GOA196694 GXV196694:GXW196694 HHR196694:HHS196694 HRN196694:HRO196694 IBJ196694:IBK196694 ILF196694:ILG196694 IVB196694:IVC196694 JEX196694:JEY196694 JOT196694:JOU196694 JYP196694:JYQ196694 KIL196694:KIM196694 KSH196694:KSI196694 LCD196694:LCE196694 LLZ196694:LMA196694 LVV196694:LVW196694 MFR196694:MFS196694 MPN196694:MPO196694 MZJ196694:MZK196694 NJF196694:NJG196694 NTB196694:NTC196694 OCX196694:OCY196694 OMT196694:OMU196694 OWP196694:OWQ196694 PGL196694:PGM196694 PQH196694:PQI196694 QAD196694:QAE196694 QJZ196694:QKA196694 QTV196694:QTW196694 RDR196694:RDS196694 RNN196694:RNO196694 RXJ196694:RXK196694 SHF196694:SHG196694 SRB196694:SRC196694 TAX196694:TAY196694 TKT196694:TKU196694 TUP196694:TUQ196694 UEL196694:UEM196694 UOH196694:UOI196694 UYD196694:UYE196694 VHZ196694:VIA196694 VRV196694:VRW196694 WBR196694:WBS196694 WLN196694:WLO196694 WVJ196694:WVK196694 D262230 IX262230:IY262230 ST262230:SU262230 ACP262230:ACQ262230 AML262230:AMM262230 AWH262230:AWI262230 BGD262230:BGE262230 BPZ262230:BQA262230 BZV262230:BZW262230 CJR262230:CJS262230 CTN262230:CTO262230 DDJ262230:DDK262230 DNF262230:DNG262230 DXB262230:DXC262230 EGX262230:EGY262230 EQT262230:EQU262230 FAP262230:FAQ262230 FKL262230:FKM262230 FUH262230:FUI262230 GED262230:GEE262230 GNZ262230:GOA262230 GXV262230:GXW262230 HHR262230:HHS262230 HRN262230:HRO262230 IBJ262230:IBK262230 ILF262230:ILG262230 IVB262230:IVC262230 JEX262230:JEY262230 JOT262230:JOU262230 JYP262230:JYQ262230 KIL262230:KIM262230 KSH262230:KSI262230 LCD262230:LCE262230 LLZ262230:LMA262230 LVV262230:LVW262230 MFR262230:MFS262230 MPN262230:MPO262230 MZJ262230:MZK262230 NJF262230:NJG262230 NTB262230:NTC262230 OCX262230:OCY262230 OMT262230:OMU262230 OWP262230:OWQ262230 PGL262230:PGM262230 PQH262230:PQI262230 QAD262230:QAE262230 QJZ262230:QKA262230 QTV262230:QTW262230 RDR262230:RDS262230 RNN262230:RNO262230 RXJ262230:RXK262230 SHF262230:SHG262230 SRB262230:SRC262230 TAX262230:TAY262230 TKT262230:TKU262230 TUP262230:TUQ262230 UEL262230:UEM262230 UOH262230:UOI262230 UYD262230:UYE262230 VHZ262230:VIA262230 VRV262230:VRW262230 WBR262230:WBS262230 WLN262230:WLO262230 WVJ262230:WVK262230 D327766 IX327766:IY327766 ST327766:SU327766 ACP327766:ACQ327766 AML327766:AMM327766 AWH327766:AWI327766 BGD327766:BGE327766 BPZ327766:BQA327766 BZV327766:BZW327766 CJR327766:CJS327766 CTN327766:CTO327766 DDJ327766:DDK327766 DNF327766:DNG327766 DXB327766:DXC327766 EGX327766:EGY327766 EQT327766:EQU327766 FAP327766:FAQ327766 FKL327766:FKM327766 FUH327766:FUI327766 GED327766:GEE327766 GNZ327766:GOA327766 GXV327766:GXW327766 HHR327766:HHS327766 HRN327766:HRO327766 IBJ327766:IBK327766 ILF327766:ILG327766 IVB327766:IVC327766 JEX327766:JEY327766 JOT327766:JOU327766 JYP327766:JYQ327766 KIL327766:KIM327766 KSH327766:KSI327766 LCD327766:LCE327766 LLZ327766:LMA327766 LVV327766:LVW327766 MFR327766:MFS327766 MPN327766:MPO327766 MZJ327766:MZK327766 NJF327766:NJG327766 NTB327766:NTC327766 OCX327766:OCY327766 OMT327766:OMU327766 OWP327766:OWQ327766 PGL327766:PGM327766 PQH327766:PQI327766 QAD327766:QAE327766 QJZ327766:QKA327766 QTV327766:QTW327766 RDR327766:RDS327766 RNN327766:RNO327766 RXJ327766:RXK327766 SHF327766:SHG327766 SRB327766:SRC327766 TAX327766:TAY327766 TKT327766:TKU327766 TUP327766:TUQ327766 UEL327766:UEM327766 UOH327766:UOI327766 UYD327766:UYE327766 VHZ327766:VIA327766 VRV327766:VRW327766 WBR327766:WBS327766 WLN327766:WLO327766 WVJ327766:WVK327766 D393302 IX393302:IY393302 ST393302:SU393302 ACP393302:ACQ393302 AML393302:AMM393302 AWH393302:AWI393302 BGD393302:BGE393302 BPZ393302:BQA393302 BZV393302:BZW393302 CJR393302:CJS393302 CTN393302:CTO393302 DDJ393302:DDK393302 DNF393302:DNG393302 DXB393302:DXC393302 EGX393302:EGY393302 EQT393302:EQU393302 FAP393302:FAQ393302 FKL393302:FKM393302 FUH393302:FUI393302 GED393302:GEE393302 GNZ393302:GOA393302 GXV393302:GXW393302 HHR393302:HHS393302 HRN393302:HRO393302 IBJ393302:IBK393302 ILF393302:ILG393302 IVB393302:IVC393302 JEX393302:JEY393302 JOT393302:JOU393302 JYP393302:JYQ393302 KIL393302:KIM393302 KSH393302:KSI393302 LCD393302:LCE393302 LLZ393302:LMA393302 LVV393302:LVW393302 MFR393302:MFS393302 MPN393302:MPO393302 MZJ393302:MZK393302 NJF393302:NJG393302 NTB393302:NTC393302 OCX393302:OCY393302 OMT393302:OMU393302 OWP393302:OWQ393302 PGL393302:PGM393302 PQH393302:PQI393302 QAD393302:QAE393302 QJZ393302:QKA393302 QTV393302:QTW393302 RDR393302:RDS393302 RNN393302:RNO393302 RXJ393302:RXK393302 SHF393302:SHG393302 SRB393302:SRC393302 TAX393302:TAY393302 TKT393302:TKU393302 TUP393302:TUQ393302 UEL393302:UEM393302 UOH393302:UOI393302 UYD393302:UYE393302 VHZ393302:VIA393302 VRV393302:VRW393302 WBR393302:WBS393302 WLN393302:WLO393302 WVJ393302:WVK393302 D458838 IX458838:IY458838 ST458838:SU458838 ACP458838:ACQ458838 AML458838:AMM458838 AWH458838:AWI458838 BGD458838:BGE458838 BPZ458838:BQA458838 BZV458838:BZW458838 CJR458838:CJS458838 CTN458838:CTO458838 DDJ458838:DDK458838 DNF458838:DNG458838 DXB458838:DXC458838 EGX458838:EGY458838 EQT458838:EQU458838 FAP458838:FAQ458838 FKL458838:FKM458838 FUH458838:FUI458838 GED458838:GEE458838 GNZ458838:GOA458838 GXV458838:GXW458838 HHR458838:HHS458838 HRN458838:HRO458838 IBJ458838:IBK458838 ILF458838:ILG458838 IVB458838:IVC458838 JEX458838:JEY458838 JOT458838:JOU458838 JYP458838:JYQ458838 KIL458838:KIM458838 KSH458838:KSI458838 LCD458838:LCE458838 LLZ458838:LMA458838 LVV458838:LVW458838 MFR458838:MFS458838 MPN458838:MPO458838 MZJ458838:MZK458838 NJF458838:NJG458838 NTB458838:NTC458838 OCX458838:OCY458838 OMT458838:OMU458838 OWP458838:OWQ458838 PGL458838:PGM458838 PQH458838:PQI458838 QAD458838:QAE458838 QJZ458838:QKA458838 QTV458838:QTW458838 RDR458838:RDS458838 RNN458838:RNO458838 RXJ458838:RXK458838 SHF458838:SHG458838 SRB458838:SRC458838 TAX458838:TAY458838 TKT458838:TKU458838 TUP458838:TUQ458838 UEL458838:UEM458838 UOH458838:UOI458838 UYD458838:UYE458838 VHZ458838:VIA458838 VRV458838:VRW458838 WBR458838:WBS458838 WLN458838:WLO458838 WVJ458838:WVK458838 D524374 IX524374:IY524374 ST524374:SU524374 ACP524374:ACQ524374 AML524374:AMM524374 AWH524374:AWI524374 BGD524374:BGE524374 BPZ524374:BQA524374 BZV524374:BZW524374 CJR524374:CJS524374 CTN524374:CTO524374 DDJ524374:DDK524374 DNF524374:DNG524374 DXB524374:DXC524374 EGX524374:EGY524374 EQT524374:EQU524374 FAP524374:FAQ524374 FKL524374:FKM524374 FUH524374:FUI524374 GED524374:GEE524374 GNZ524374:GOA524374 GXV524374:GXW524374 HHR524374:HHS524374 HRN524374:HRO524374 IBJ524374:IBK524374 ILF524374:ILG524374 IVB524374:IVC524374 JEX524374:JEY524374 JOT524374:JOU524374 JYP524374:JYQ524374 KIL524374:KIM524374 KSH524374:KSI524374 LCD524374:LCE524374 LLZ524374:LMA524374 LVV524374:LVW524374 MFR524374:MFS524374 MPN524374:MPO524374 MZJ524374:MZK524374 NJF524374:NJG524374 NTB524374:NTC524374 OCX524374:OCY524374 OMT524374:OMU524374 OWP524374:OWQ524374 PGL524374:PGM524374 PQH524374:PQI524374 QAD524374:QAE524374 QJZ524374:QKA524374 QTV524374:QTW524374 RDR524374:RDS524374 RNN524374:RNO524374 RXJ524374:RXK524374 SHF524374:SHG524374 SRB524374:SRC524374 TAX524374:TAY524374 TKT524374:TKU524374 TUP524374:TUQ524374 UEL524374:UEM524374 UOH524374:UOI524374 UYD524374:UYE524374 VHZ524374:VIA524374 VRV524374:VRW524374 WBR524374:WBS524374 WLN524374:WLO524374 WVJ524374:WVK524374 D589910 IX589910:IY589910 ST589910:SU589910 ACP589910:ACQ589910 AML589910:AMM589910 AWH589910:AWI589910 BGD589910:BGE589910 BPZ589910:BQA589910 BZV589910:BZW589910 CJR589910:CJS589910 CTN589910:CTO589910 DDJ589910:DDK589910 DNF589910:DNG589910 DXB589910:DXC589910 EGX589910:EGY589910 EQT589910:EQU589910 FAP589910:FAQ589910 FKL589910:FKM589910 FUH589910:FUI589910 GED589910:GEE589910 GNZ589910:GOA589910 GXV589910:GXW589910 HHR589910:HHS589910 HRN589910:HRO589910 IBJ589910:IBK589910 ILF589910:ILG589910 IVB589910:IVC589910 JEX589910:JEY589910 JOT589910:JOU589910 JYP589910:JYQ589910 KIL589910:KIM589910 KSH589910:KSI589910 LCD589910:LCE589910 LLZ589910:LMA589910 LVV589910:LVW589910 MFR589910:MFS589910 MPN589910:MPO589910 MZJ589910:MZK589910 NJF589910:NJG589910 NTB589910:NTC589910 OCX589910:OCY589910 OMT589910:OMU589910 OWP589910:OWQ589910 PGL589910:PGM589910 PQH589910:PQI589910 QAD589910:QAE589910 QJZ589910:QKA589910 QTV589910:QTW589910 RDR589910:RDS589910 RNN589910:RNO589910 RXJ589910:RXK589910 SHF589910:SHG589910 SRB589910:SRC589910 TAX589910:TAY589910 TKT589910:TKU589910 TUP589910:TUQ589910 UEL589910:UEM589910 UOH589910:UOI589910 UYD589910:UYE589910 VHZ589910:VIA589910 VRV589910:VRW589910 WBR589910:WBS589910 WLN589910:WLO589910 WVJ589910:WVK589910 D655446 IX655446:IY655446 ST655446:SU655446 ACP655446:ACQ655446 AML655446:AMM655446 AWH655446:AWI655446 BGD655446:BGE655446 BPZ655446:BQA655446 BZV655446:BZW655446 CJR655446:CJS655446 CTN655446:CTO655446 DDJ655446:DDK655446 DNF655446:DNG655446 DXB655446:DXC655446 EGX655446:EGY655446 EQT655446:EQU655446 FAP655446:FAQ655446 FKL655446:FKM655446 FUH655446:FUI655446 GED655446:GEE655446 GNZ655446:GOA655446 GXV655446:GXW655446 HHR655446:HHS655446 HRN655446:HRO655446 IBJ655446:IBK655446 ILF655446:ILG655446 IVB655446:IVC655446 JEX655446:JEY655446 JOT655446:JOU655446 JYP655446:JYQ655446 KIL655446:KIM655446 KSH655446:KSI655446 LCD655446:LCE655446 LLZ655446:LMA655446 LVV655446:LVW655446 MFR655446:MFS655446 MPN655446:MPO655446 MZJ655446:MZK655446 NJF655446:NJG655446 NTB655446:NTC655446 OCX655446:OCY655446 OMT655446:OMU655446 OWP655446:OWQ655446 PGL655446:PGM655446 PQH655446:PQI655446 QAD655446:QAE655446 QJZ655446:QKA655446 QTV655446:QTW655446 RDR655446:RDS655446 RNN655446:RNO655446 RXJ655446:RXK655446 SHF655446:SHG655446 SRB655446:SRC655446 TAX655446:TAY655446 TKT655446:TKU655446 TUP655446:TUQ655446 UEL655446:UEM655446 UOH655446:UOI655446 UYD655446:UYE655446 VHZ655446:VIA655446 VRV655446:VRW655446 WBR655446:WBS655446 WLN655446:WLO655446 WVJ655446:WVK655446 D720982 IX720982:IY720982 ST720982:SU720982 ACP720982:ACQ720982 AML720982:AMM720982 AWH720982:AWI720982 BGD720982:BGE720982 BPZ720982:BQA720982 BZV720982:BZW720982 CJR720982:CJS720982 CTN720982:CTO720982 DDJ720982:DDK720982 DNF720982:DNG720982 DXB720982:DXC720982 EGX720982:EGY720982 EQT720982:EQU720982 FAP720982:FAQ720982 FKL720982:FKM720982 FUH720982:FUI720982 GED720982:GEE720982 GNZ720982:GOA720982 GXV720982:GXW720982 HHR720982:HHS720982 HRN720982:HRO720982 IBJ720982:IBK720982 ILF720982:ILG720982 IVB720982:IVC720982 JEX720982:JEY720982 JOT720982:JOU720982 JYP720982:JYQ720982 KIL720982:KIM720982 KSH720982:KSI720982 LCD720982:LCE720982 LLZ720982:LMA720982 LVV720982:LVW720982 MFR720982:MFS720982 MPN720982:MPO720982 MZJ720982:MZK720982 NJF720982:NJG720982 NTB720982:NTC720982 OCX720982:OCY720982 OMT720982:OMU720982 OWP720982:OWQ720982 PGL720982:PGM720982 PQH720982:PQI720982 QAD720982:QAE720982 QJZ720982:QKA720982 QTV720982:QTW720982 RDR720982:RDS720982 RNN720982:RNO720982 RXJ720982:RXK720982 SHF720982:SHG720982 SRB720982:SRC720982 TAX720982:TAY720982 TKT720982:TKU720982 TUP720982:TUQ720982 UEL720982:UEM720982 UOH720982:UOI720982 UYD720982:UYE720982 VHZ720982:VIA720982 VRV720982:VRW720982 WBR720982:WBS720982 WLN720982:WLO720982 WVJ720982:WVK720982 D786518 IX786518:IY786518 ST786518:SU786518 ACP786518:ACQ786518 AML786518:AMM786518 AWH786518:AWI786518 BGD786518:BGE786518 BPZ786518:BQA786518 BZV786518:BZW786518 CJR786518:CJS786518 CTN786518:CTO786518 DDJ786518:DDK786518 DNF786518:DNG786518 DXB786518:DXC786518 EGX786518:EGY786518 EQT786518:EQU786518 FAP786518:FAQ786518 FKL786518:FKM786518 FUH786518:FUI786518 GED786518:GEE786518 GNZ786518:GOA786518 GXV786518:GXW786518 HHR786518:HHS786518 HRN786518:HRO786518 IBJ786518:IBK786518 ILF786518:ILG786518 IVB786518:IVC786518 JEX786518:JEY786518 JOT786518:JOU786518 JYP786518:JYQ786518 KIL786518:KIM786518 KSH786518:KSI786518 LCD786518:LCE786518 LLZ786518:LMA786518 LVV786518:LVW786518 MFR786518:MFS786518 MPN786518:MPO786518 MZJ786518:MZK786518 NJF786518:NJG786518 NTB786518:NTC786518 OCX786518:OCY786518 OMT786518:OMU786518 OWP786518:OWQ786518 PGL786518:PGM786518 PQH786518:PQI786518 QAD786518:QAE786518 QJZ786518:QKA786518 QTV786518:QTW786518 RDR786518:RDS786518 RNN786518:RNO786518 RXJ786518:RXK786518 SHF786518:SHG786518 SRB786518:SRC786518 TAX786518:TAY786518 TKT786518:TKU786518 TUP786518:TUQ786518 UEL786518:UEM786518 UOH786518:UOI786518 UYD786518:UYE786518 VHZ786518:VIA786518 VRV786518:VRW786518 WBR786518:WBS786518 WLN786518:WLO786518 WVJ786518:WVK786518 D852054 IX852054:IY852054 ST852054:SU852054 ACP852054:ACQ852054 AML852054:AMM852054 AWH852054:AWI852054 BGD852054:BGE852054 BPZ852054:BQA852054 BZV852054:BZW852054 CJR852054:CJS852054 CTN852054:CTO852054 DDJ852054:DDK852054 DNF852054:DNG852054 DXB852054:DXC852054 EGX852054:EGY852054 EQT852054:EQU852054 FAP852054:FAQ852054 FKL852054:FKM852054 FUH852054:FUI852054 GED852054:GEE852054 GNZ852054:GOA852054 GXV852054:GXW852054 HHR852054:HHS852054 HRN852054:HRO852054 IBJ852054:IBK852054 ILF852054:ILG852054 IVB852054:IVC852054 JEX852054:JEY852054 JOT852054:JOU852054 JYP852054:JYQ852054 KIL852054:KIM852054 KSH852054:KSI852054 LCD852054:LCE852054 LLZ852054:LMA852054 LVV852054:LVW852054 MFR852054:MFS852054 MPN852054:MPO852054 MZJ852054:MZK852054 NJF852054:NJG852054 NTB852054:NTC852054 OCX852054:OCY852054 OMT852054:OMU852054 OWP852054:OWQ852054 PGL852054:PGM852054 PQH852054:PQI852054 QAD852054:QAE852054 QJZ852054:QKA852054 QTV852054:QTW852054 RDR852054:RDS852054 RNN852054:RNO852054 RXJ852054:RXK852054 SHF852054:SHG852054 SRB852054:SRC852054 TAX852054:TAY852054 TKT852054:TKU852054 TUP852054:TUQ852054 UEL852054:UEM852054 UOH852054:UOI852054 UYD852054:UYE852054 VHZ852054:VIA852054 VRV852054:VRW852054 WBR852054:WBS852054 WLN852054:WLO852054 WVJ852054:WVK852054 D917590 IX917590:IY917590 ST917590:SU917590 ACP917590:ACQ917590 AML917590:AMM917590 AWH917590:AWI917590 BGD917590:BGE917590 BPZ917590:BQA917590 BZV917590:BZW917590 CJR917590:CJS917590 CTN917590:CTO917590 DDJ917590:DDK917590 DNF917590:DNG917590 DXB917590:DXC917590 EGX917590:EGY917590 EQT917590:EQU917590 FAP917590:FAQ917590 FKL917590:FKM917590 FUH917590:FUI917590 GED917590:GEE917590 GNZ917590:GOA917590 GXV917590:GXW917590 HHR917590:HHS917590 HRN917590:HRO917590 IBJ917590:IBK917590 ILF917590:ILG917590 IVB917590:IVC917590 JEX917590:JEY917590 JOT917590:JOU917590 JYP917590:JYQ917590 KIL917590:KIM917590 KSH917590:KSI917590 LCD917590:LCE917590 LLZ917590:LMA917590 LVV917590:LVW917590 MFR917590:MFS917590 MPN917590:MPO917590 MZJ917590:MZK917590 NJF917590:NJG917590 NTB917590:NTC917590 OCX917590:OCY917590 OMT917590:OMU917590 OWP917590:OWQ917590 PGL917590:PGM917590 PQH917590:PQI917590 QAD917590:QAE917590 QJZ917590:QKA917590 QTV917590:QTW917590 RDR917590:RDS917590 RNN917590:RNO917590 RXJ917590:RXK917590 SHF917590:SHG917590 SRB917590:SRC917590 TAX917590:TAY917590 TKT917590:TKU917590 TUP917590:TUQ917590 UEL917590:UEM917590 UOH917590:UOI917590 UYD917590:UYE917590 VHZ917590:VIA917590 VRV917590:VRW917590 WBR917590:WBS917590 WLN917590:WLO917590 WVJ917590:WVK917590 D983126 IX983126:IY983126 ST983126:SU983126 ACP983126:ACQ983126 AML983126:AMM983126 AWH983126:AWI983126 BGD983126:BGE983126 BPZ983126:BQA983126 BZV983126:BZW983126 CJR983126:CJS983126 CTN983126:CTO983126 DDJ983126:DDK983126 DNF983126:DNG983126 DXB983126:DXC983126 EGX983126:EGY983126 EQT983126:EQU983126 FAP983126:FAQ983126 FKL983126:FKM983126 FUH983126:FUI983126 GED983126:GEE983126 GNZ983126:GOA983126 GXV983126:GXW983126 HHR983126:HHS983126 HRN983126:HRO983126 IBJ983126:IBK983126 ILF983126:ILG983126 IVB983126:IVC983126 JEX983126:JEY983126 JOT983126:JOU983126 JYP983126:JYQ983126 KIL983126:KIM983126 KSH983126:KSI983126 LCD983126:LCE983126 LLZ983126:LMA983126 LVV983126:LVW983126 MFR983126:MFS983126 MPN983126:MPO983126 MZJ983126:MZK983126 NJF983126:NJG983126 NTB983126:NTC983126 OCX983126:OCY983126 OMT983126:OMU983126 OWP983126:OWQ983126 PGL983126:PGM983126 PQH983126:PQI983126 QAD983126:QAE983126 QJZ983126:QKA983126 QTV983126:QTW983126 RDR983126:RDS983126 RNN983126:RNO983126 RXJ983126:RXK983126 SHF983126:SHG983126 SRB983126:SRC983126 TAX983126:TAY983126 TKT983126:TKU983126 TUP983126:TUQ983126 UEL983126:UEM983126 UOH983126:UOI983126 UYD983126:UYE983126 VHZ983126:VIA983126 VRV983126:VRW983126 WBR983126:WBS983126 WLN983126:WLO983126 WVJ983126:WVK983126 D102 IX102:IY102 ST102:SU102 ACP102:ACQ102 AML102:AMM102 AWH102:AWI102 BGD102:BGE102 BPZ102:BQA102 BZV102:BZW102 CJR102:CJS102 CTN102:CTO102 DDJ102:DDK102 DNF102:DNG102 DXB102:DXC102 EGX102:EGY102 EQT102:EQU102 FAP102:FAQ102 FKL102:FKM102 FUH102:FUI102 GED102:GEE102 GNZ102:GOA102 GXV102:GXW102 HHR102:HHS102 HRN102:HRO102 IBJ102:IBK102 ILF102:ILG102 IVB102:IVC102 JEX102:JEY102 JOT102:JOU102 JYP102:JYQ102 KIL102:KIM102 KSH102:KSI102 LCD102:LCE102 LLZ102:LMA102 LVV102:LVW102 MFR102:MFS102 MPN102:MPO102 MZJ102:MZK102 NJF102:NJG102 NTB102:NTC102 OCX102:OCY102 OMT102:OMU102 OWP102:OWQ102 PGL102:PGM102 PQH102:PQI102 QAD102:QAE102 QJZ102:QKA102 QTV102:QTW102 RDR102:RDS102 RNN102:RNO102 RXJ102:RXK102 SHF102:SHG102 SRB102:SRC102 TAX102:TAY102 TKT102:TKU102 TUP102:TUQ102 UEL102:UEM102 UOH102:UOI102 UYD102:UYE102 VHZ102:VIA102 VRV102:VRW102 WBR102:WBS102 WLN102:WLO102 WVJ102:WVK102 D65638 IX65638:IY65638 ST65638:SU65638 ACP65638:ACQ65638 AML65638:AMM65638 AWH65638:AWI65638 BGD65638:BGE65638 BPZ65638:BQA65638 BZV65638:BZW65638 CJR65638:CJS65638 CTN65638:CTO65638 DDJ65638:DDK65638 DNF65638:DNG65638 DXB65638:DXC65638 EGX65638:EGY65638 EQT65638:EQU65638 FAP65638:FAQ65638 FKL65638:FKM65638 FUH65638:FUI65638 GED65638:GEE65638 GNZ65638:GOA65638 GXV65638:GXW65638 HHR65638:HHS65638 HRN65638:HRO65638 IBJ65638:IBK65638 ILF65638:ILG65638 IVB65638:IVC65638 JEX65638:JEY65638 JOT65638:JOU65638 JYP65638:JYQ65638 KIL65638:KIM65638 KSH65638:KSI65638 LCD65638:LCE65638 LLZ65638:LMA65638 LVV65638:LVW65638 MFR65638:MFS65638 MPN65638:MPO65638 MZJ65638:MZK65638 NJF65638:NJG65638 NTB65638:NTC65638 OCX65638:OCY65638 OMT65638:OMU65638 OWP65638:OWQ65638 PGL65638:PGM65638 PQH65638:PQI65638 QAD65638:QAE65638 QJZ65638:QKA65638 QTV65638:QTW65638 RDR65638:RDS65638 RNN65638:RNO65638 RXJ65638:RXK65638 SHF65638:SHG65638 SRB65638:SRC65638 TAX65638:TAY65638 TKT65638:TKU65638 TUP65638:TUQ65638 UEL65638:UEM65638 UOH65638:UOI65638 UYD65638:UYE65638 VHZ65638:VIA65638 VRV65638:VRW65638 WBR65638:WBS65638 WLN65638:WLO65638 WVJ65638:WVK65638 D131174 IX131174:IY131174 ST131174:SU131174 ACP131174:ACQ131174 AML131174:AMM131174 AWH131174:AWI131174 BGD131174:BGE131174 BPZ131174:BQA131174 BZV131174:BZW131174 CJR131174:CJS131174 CTN131174:CTO131174 DDJ131174:DDK131174 DNF131174:DNG131174 DXB131174:DXC131174 EGX131174:EGY131174 EQT131174:EQU131174 FAP131174:FAQ131174 FKL131174:FKM131174 FUH131174:FUI131174 GED131174:GEE131174 GNZ131174:GOA131174 GXV131174:GXW131174 HHR131174:HHS131174 HRN131174:HRO131174 IBJ131174:IBK131174 ILF131174:ILG131174 IVB131174:IVC131174 JEX131174:JEY131174 JOT131174:JOU131174 JYP131174:JYQ131174 KIL131174:KIM131174 KSH131174:KSI131174 LCD131174:LCE131174 LLZ131174:LMA131174 LVV131174:LVW131174 MFR131174:MFS131174 MPN131174:MPO131174 MZJ131174:MZK131174 NJF131174:NJG131174 NTB131174:NTC131174 OCX131174:OCY131174 OMT131174:OMU131174 OWP131174:OWQ131174 PGL131174:PGM131174 PQH131174:PQI131174 QAD131174:QAE131174 QJZ131174:QKA131174 QTV131174:QTW131174 RDR131174:RDS131174 RNN131174:RNO131174 RXJ131174:RXK131174 SHF131174:SHG131174 SRB131174:SRC131174 TAX131174:TAY131174 TKT131174:TKU131174 TUP131174:TUQ131174 UEL131174:UEM131174 UOH131174:UOI131174 UYD131174:UYE131174 VHZ131174:VIA131174 VRV131174:VRW131174 WBR131174:WBS131174 WLN131174:WLO131174 WVJ131174:WVK131174 D196710 IX196710:IY196710 ST196710:SU196710 ACP196710:ACQ196710 AML196710:AMM196710 AWH196710:AWI196710 BGD196710:BGE196710 BPZ196710:BQA196710 BZV196710:BZW196710 CJR196710:CJS196710 CTN196710:CTO196710 DDJ196710:DDK196710 DNF196710:DNG196710 DXB196710:DXC196710 EGX196710:EGY196710 EQT196710:EQU196710 FAP196710:FAQ196710 FKL196710:FKM196710 FUH196710:FUI196710 GED196710:GEE196710 GNZ196710:GOA196710 GXV196710:GXW196710 HHR196710:HHS196710 HRN196710:HRO196710 IBJ196710:IBK196710 ILF196710:ILG196710 IVB196710:IVC196710 JEX196710:JEY196710 JOT196710:JOU196710 JYP196710:JYQ196710 KIL196710:KIM196710 KSH196710:KSI196710 LCD196710:LCE196710 LLZ196710:LMA196710 LVV196710:LVW196710 MFR196710:MFS196710 MPN196710:MPO196710 MZJ196710:MZK196710 NJF196710:NJG196710 NTB196710:NTC196710 OCX196710:OCY196710 OMT196710:OMU196710 OWP196710:OWQ196710 PGL196710:PGM196710 PQH196710:PQI196710 QAD196710:QAE196710 QJZ196710:QKA196710 QTV196710:QTW196710 RDR196710:RDS196710 RNN196710:RNO196710 RXJ196710:RXK196710 SHF196710:SHG196710 SRB196710:SRC196710 TAX196710:TAY196710 TKT196710:TKU196710 TUP196710:TUQ196710 UEL196710:UEM196710 UOH196710:UOI196710 UYD196710:UYE196710 VHZ196710:VIA196710 VRV196710:VRW196710 WBR196710:WBS196710 WLN196710:WLO196710 WVJ196710:WVK196710 D262246 IX262246:IY262246 ST262246:SU262246 ACP262246:ACQ262246 AML262246:AMM262246 AWH262246:AWI262246 BGD262246:BGE262246 BPZ262246:BQA262246 BZV262246:BZW262246 CJR262246:CJS262246 CTN262246:CTO262246 DDJ262246:DDK262246 DNF262246:DNG262246 DXB262246:DXC262246 EGX262246:EGY262246 EQT262246:EQU262246 FAP262246:FAQ262246 FKL262246:FKM262246 FUH262246:FUI262246 GED262246:GEE262246 GNZ262246:GOA262246 GXV262246:GXW262246 HHR262246:HHS262246 HRN262246:HRO262246 IBJ262246:IBK262246 ILF262246:ILG262246 IVB262246:IVC262246 JEX262246:JEY262246 JOT262246:JOU262246 JYP262246:JYQ262246 KIL262246:KIM262246 KSH262246:KSI262246 LCD262246:LCE262246 LLZ262246:LMA262246 LVV262246:LVW262246 MFR262246:MFS262246 MPN262246:MPO262246 MZJ262246:MZK262246 NJF262246:NJG262246 NTB262246:NTC262246 OCX262246:OCY262246 OMT262246:OMU262246 OWP262246:OWQ262246 PGL262246:PGM262246 PQH262246:PQI262246 QAD262246:QAE262246 QJZ262246:QKA262246 QTV262246:QTW262246 RDR262246:RDS262246 RNN262246:RNO262246 RXJ262246:RXK262246 SHF262246:SHG262246 SRB262246:SRC262246 TAX262246:TAY262246 TKT262246:TKU262246 TUP262246:TUQ262246 UEL262246:UEM262246 UOH262246:UOI262246 UYD262246:UYE262246 VHZ262246:VIA262246 VRV262246:VRW262246 WBR262246:WBS262246 WLN262246:WLO262246 WVJ262246:WVK262246 D327782 IX327782:IY327782 ST327782:SU327782 ACP327782:ACQ327782 AML327782:AMM327782 AWH327782:AWI327782 BGD327782:BGE327782 BPZ327782:BQA327782 BZV327782:BZW327782 CJR327782:CJS327782 CTN327782:CTO327782 DDJ327782:DDK327782 DNF327782:DNG327782 DXB327782:DXC327782 EGX327782:EGY327782 EQT327782:EQU327782 FAP327782:FAQ327782 FKL327782:FKM327782 FUH327782:FUI327782 GED327782:GEE327782 GNZ327782:GOA327782 GXV327782:GXW327782 HHR327782:HHS327782 HRN327782:HRO327782 IBJ327782:IBK327782 ILF327782:ILG327782 IVB327782:IVC327782 JEX327782:JEY327782 JOT327782:JOU327782 JYP327782:JYQ327782 KIL327782:KIM327782 KSH327782:KSI327782 LCD327782:LCE327782 LLZ327782:LMA327782 LVV327782:LVW327782 MFR327782:MFS327782 MPN327782:MPO327782 MZJ327782:MZK327782 NJF327782:NJG327782 NTB327782:NTC327782 OCX327782:OCY327782 OMT327782:OMU327782 OWP327782:OWQ327782 PGL327782:PGM327782 PQH327782:PQI327782 QAD327782:QAE327782 QJZ327782:QKA327782 QTV327782:QTW327782 RDR327782:RDS327782 RNN327782:RNO327782 RXJ327782:RXK327782 SHF327782:SHG327782 SRB327782:SRC327782 TAX327782:TAY327782 TKT327782:TKU327782 TUP327782:TUQ327782 UEL327782:UEM327782 UOH327782:UOI327782 UYD327782:UYE327782 VHZ327782:VIA327782 VRV327782:VRW327782 WBR327782:WBS327782 WLN327782:WLO327782 WVJ327782:WVK327782 D393318 IX393318:IY393318 ST393318:SU393318 ACP393318:ACQ393318 AML393318:AMM393318 AWH393318:AWI393318 BGD393318:BGE393318 BPZ393318:BQA393318 BZV393318:BZW393318 CJR393318:CJS393318 CTN393318:CTO393318 DDJ393318:DDK393318 DNF393318:DNG393318 DXB393318:DXC393318 EGX393318:EGY393318 EQT393318:EQU393318 FAP393318:FAQ393318 FKL393318:FKM393318 FUH393318:FUI393318 GED393318:GEE393318 GNZ393318:GOA393318 GXV393318:GXW393318 HHR393318:HHS393318 HRN393318:HRO393318 IBJ393318:IBK393318 ILF393318:ILG393318 IVB393318:IVC393318 JEX393318:JEY393318 JOT393318:JOU393318 JYP393318:JYQ393318 KIL393318:KIM393318 KSH393318:KSI393318 LCD393318:LCE393318 LLZ393318:LMA393318 LVV393318:LVW393318 MFR393318:MFS393318 MPN393318:MPO393318 MZJ393318:MZK393318 NJF393318:NJG393318 NTB393318:NTC393318 OCX393318:OCY393318 OMT393318:OMU393318 OWP393318:OWQ393318 PGL393318:PGM393318 PQH393318:PQI393318 QAD393318:QAE393318 QJZ393318:QKA393318 QTV393318:QTW393318 RDR393318:RDS393318 RNN393318:RNO393318 RXJ393318:RXK393318 SHF393318:SHG393318 SRB393318:SRC393318 TAX393318:TAY393318 TKT393318:TKU393318 TUP393318:TUQ393318 UEL393318:UEM393318 UOH393318:UOI393318 UYD393318:UYE393318 VHZ393318:VIA393318 VRV393318:VRW393318 WBR393318:WBS393318 WLN393318:WLO393318 WVJ393318:WVK393318 D458854 IX458854:IY458854 ST458854:SU458854 ACP458854:ACQ458854 AML458854:AMM458854 AWH458854:AWI458854 BGD458854:BGE458854 BPZ458854:BQA458854 BZV458854:BZW458854 CJR458854:CJS458854 CTN458854:CTO458854 DDJ458854:DDK458854 DNF458854:DNG458854 DXB458854:DXC458854 EGX458854:EGY458854 EQT458854:EQU458854 FAP458854:FAQ458854 FKL458854:FKM458854 FUH458854:FUI458854 GED458854:GEE458854 GNZ458854:GOA458854 GXV458854:GXW458854 HHR458854:HHS458854 HRN458854:HRO458854 IBJ458854:IBK458854 ILF458854:ILG458854 IVB458854:IVC458854 JEX458854:JEY458854 JOT458854:JOU458854 JYP458854:JYQ458854 KIL458854:KIM458854 KSH458854:KSI458854 LCD458854:LCE458854 LLZ458854:LMA458854 LVV458854:LVW458854 MFR458854:MFS458854 MPN458854:MPO458854 MZJ458854:MZK458854 NJF458854:NJG458854 NTB458854:NTC458854 OCX458854:OCY458854 OMT458854:OMU458854 OWP458854:OWQ458854 PGL458854:PGM458854 PQH458854:PQI458854 QAD458854:QAE458854 QJZ458854:QKA458854 QTV458854:QTW458854 RDR458854:RDS458854 RNN458854:RNO458854 RXJ458854:RXK458854 SHF458854:SHG458854 SRB458854:SRC458854 TAX458854:TAY458854 TKT458854:TKU458854 TUP458854:TUQ458854 UEL458854:UEM458854 UOH458854:UOI458854 UYD458854:UYE458854 VHZ458854:VIA458854 VRV458854:VRW458854 WBR458854:WBS458854 WLN458854:WLO458854 WVJ458854:WVK458854 D524390 IX524390:IY524390 ST524390:SU524390 ACP524390:ACQ524390 AML524390:AMM524390 AWH524390:AWI524390 BGD524390:BGE524390 BPZ524390:BQA524390 BZV524390:BZW524390 CJR524390:CJS524390 CTN524390:CTO524390 DDJ524390:DDK524390 DNF524390:DNG524390 DXB524390:DXC524390 EGX524390:EGY524390 EQT524390:EQU524390 FAP524390:FAQ524390 FKL524390:FKM524390 FUH524390:FUI524390 GED524390:GEE524390 GNZ524390:GOA524390 GXV524390:GXW524390 HHR524390:HHS524390 HRN524390:HRO524390 IBJ524390:IBK524390 ILF524390:ILG524390 IVB524390:IVC524390 JEX524390:JEY524390 JOT524390:JOU524390 JYP524390:JYQ524390 KIL524390:KIM524390 KSH524390:KSI524390 LCD524390:LCE524390 LLZ524390:LMA524390 LVV524390:LVW524390 MFR524390:MFS524390 MPN524390:MPO524390 MZJ524390:MZK524390 NJF524390:NJG524390 NTB524390:NTC524390 OCX524390:OCY524390 OMT524390:OMU524390 OWP524390:OWQ524390 PGL524390:PGM524390 PQH524390:PQI524390 QAD524390:QAE524390 QJZ524390:QKA524390 QTV524390:QTW524390 RDR524390:RDS524390 RNN524390:RNO524390 RXJ524390:RXK524390 SHF524390:SHG524390 SRB524390:SRC524390 TAX524390:TAY524390 TKT524390:TKU524390 TUP524390:TUQ524390 UEL524390:UEM524390 UOH524390:UOI524390 UYD524390:UYE524390 VHZ524390:VIA524390 VRV524390:VRW524390 WBR524390:WBS524390 WLN524390:WLO524390 WVJ524390:WVK524390 D589926 IX589926:IY589926 ST589926:SU589926 ACP589926:ACQ589926 AML589926:AMM589926 AWH589926:AWI589926 BGD589926:BGE589926 BPZ589926:BQA589926 BZV589926:BZW589926 CJR589926:CJS589926 CTN589926:CTO589926 DDJ589926:DDK589926 DNF589926:DNG589926 DXB589926:DXC589926 EGX589926:EGY589926 EQT589926:EQU589926 FAP589926:FAQ589926 FKL589926:FKM589926 FUH589926:FUI589926 GED589926:GEE589926 GNZ589926:GOA589926 GXV589926:GXW589926 HHR589926:HHS589926 HRN589926:HRO589926 IBJ589926:IBK589926 ILF589926:ILG589926 IVB589926:IVC589926 JEX589926:JEY589926 JOT589926:JOU589926 JYP589926:JYQ589926 KIL589926:KIM589926 KSH589926:KSI589926 LCD589926:LCE589926 LLZ589926:LMA589926 LVV589926:LVW589926 MFR589926:MFS589926 MPN589926:MPO589926 MZJ589926:MZK589926 NJF589926:NJG589926 NTB589926:NTC589926 OCX589926:OCY589926 OMT589926:OMU589926 OWP589926:OWQ589926 PGL589926:PGM589926 PQH589926:PQI589926 QAD589926:QAE589926 QJZ589926:QKA589926 QTV589926:QTW589926 RDR589926:RDS589926 RNN589926:RNO589926 RXJ589926:RXK589926 SHF589926:SHG589926 SRB589926:SRC589926 TAX589926:TAY589926 TKT589926:TKU589926 TUP589926:TUQ589926 UEL589926:UEM589926 UOH589926:UOI589926 UYD589926:UYE589926 VHZ589926:VIA589926 VRV589926:VRW589926 WBR589926:WBS589926 WLN589926:WLO589926 WVJ589926:WVK589926 D655462 IX655462:IY655462 ST655462:SU655462 ACP655462:ACQ655462 AML655462:AMM655462 AWH655462:AWI655462 BGD655462:BGE655462 BPZ655462:BQA655462 BZV655462:BZW655462 CJR655462:CJS655462 CTN655462:CTO655462 DDJ655462:DDK655462 DNF655462:DNG655462 DXB655462:DXC655462 EGX655462:EGY655462 EQT655462:EQU655462 FAP655462:FAQ655462 FKL655462:FKM655462 FUH655462:FUI655462 GED655462:GEE655462 GNZ655462:GOA655462 GXV655462:GXW655462 HHR655462:HHS655462 HRN655462:HRO655462 IBJ655462:IBK655462 ILF655462:ILG655462 IVB655462:IVC655462 JEX655462:JEY655462 JOT655462:JOU655462 JYP655462:JYQ655462 KIL655462:KIM655462 KSH655462:KSI655462 LCD655462:LCE655462 LLZ655462:LMA655462 LVV655462:LVW655462 MFR655462:MFS655462 MPN655462:MPO655462 MZJ655462:MZK655462 NJF655462:NJG655462 NTB655462:NTC655462 OCX655462:OCY655462 OMT655462:OMU655462 OWP655462:OWQ655462 PGL655462:PGM655462 PQH655462:PQI655462 QAD655462:QAE655462 QJZ655462:QKA655462 QTV655462:QTW655462 RDR655462:RDS655462 RNN655462:RNO655462 RXJ655462:RXK655462 SHF655462:SHG655462 SRB655462:SRC655462 TAX655462:TAY655462 TKT655462:TKU655462 TUP655462:TUQ655462 UEL655462:UEM655462 UOH655462:UOI655462 UYD655462:UYE655462 VHZ655462:VIA655462 VRV655462:VRW655462 WBR655462:WBS655462 WLN655462:WLO655462 WVJ655462:WVK655462 D720998 IX720998:IY720998 ST720998:SU720998 ACP720998:ACQ720998 AML720998:AMM720998 AWH720998:AWI720998 BGD720998:BGE720998 BPZ720998:BQA720998 BZV720998:BZW720998 CJR720998:CJS720998 CTN720998:CTO720998 DDJ720998:DDK720998 DNF720998:DNG720998 DXB720998:DXC720998 EGX720998:EGY720998 EQT720998:EQU720998 FAP720998:FAQ720998 FKL720998:FKM720998 FUH720998:FUI720998 GED720998:GEE720998 GNZ720998:GOA720998 GXV720998:GXW720998 HHR720998:HHS720998 HRN720998:HRO720998 IBJ720998:IBK720998 ILF720998:ILG720998 IVB720998:IVC720998 JEX720998:JEY720998 JOT720998:JOU720998 JYP720998:JYQ720998 KIL720998:KIM720998 KSH720998:KSI720998 LCD720998:LCE720998 LLZ720998:LMA720998 LVV720998:LVW720998 MFR720998:MFS720998 MPN720998:MPO720998 MZJ720998:MZK720998 NJF720998:NJG720998 NTB720998:NTC720998 OCX720998:OCY720998 OMT720998:OMU720998 OWP720998:OWQ720998 PGL720998:PGM720998 PQH720998:PQI720998 QAD720998:QAE720998 QJZ720998:QKA720998 QTV720998:QTW720998 RDR720998:RDS720998 RNN720998:RNO720998 RXJ720998:RXK720998 SHF720998:SHG720998 SRB720998:SRC720998 TAX720998:TAY720998 TKT720998:TKU720998 TUP720998:TUQ720998 UEL720998:UEM720998 UOH720998:UOI720998 UYD720998:UYE720998 VHZ720998:VIA720998 VRV720998:VRW720998 WBR720998:WBS720998 WLN720998:WLO720998 WVJ720998:WVK720998 D786534 IX786534:IY786534 ST786534:SU786534 ACP786534:ACQ786534 AML786534:AMM786534 AWH786534:AWI786534 BGD786534:BGE786534 BPZ786534:BQA786534 BZV786534:BZW786534 CJR786534:CJS786534 CTN786534:CTO786534 DDJ786534:DDK786534 DNF786534:DNG786534 DXB786534:DXC786534 EGX786534:EGY786534 EQT786534:EQU786534 FAP786534:FAQ786534 FKL786534:FKM786534 FUH786534:FUI786534 GED786534:GEE786534 GNZ786534:GOA786534 GXV786534:GXW786534 HHR786534:HHS786534 HRN786534:HRO786534 IBJ786534:IBK786534 ILF786534:ILG786534 IVB786534:IVC786534 JEX786534:JEY786534 JOT786534:JOU786534 JYP786534:JYQ786534 KIL786534:KIM786534 KSH786534:KSI786534 LCD786534:LCE786534 LLZ786534:LMA786534 LVV786534:LVW786534 MFR786534:MFS786534 MPN786534:MPO786534 MZJ786534:MZK786534 NJF786534:NJG786534 NTB786534:NTC786534 OCX786534:OCY786534 OMT786534:OMU786534 OWP786534:OWQ786534 PGL786534:PGM786534 PQH786534:PQI786534 QAD786534:QAE786534 QJZ786534:QKA786534 QTV786534:QTW786534 RDR786534:RDS786534 RNN786534:RNO786534 RXJ786534:RXK786534 SHF786534:SHG786534 SRB786534:SRC786534 TAX786534:TAY786534 TKT786534:TKU786534 TUP786534:TUQ786534 UEL786534:UEM786534 UOH786534:UOI786534 UYD786534:UYE786534 VHZ786534:VIA786534 VRV786534:VRW786534 WBR786534:WBS786534 WLN786534:WLO786534 WVJ786534:WVK786534 D852070 IX852070:IY852070 ST852070:SU852070 ACP852070:ACQ852070 AML852070:AMM852070 AWH852070:AWI852070 BGD852070:BGE852070 BPZ852070:BQA852070 BZV852070:BZW852070 CJR852070:CJS852070 CTN852070:CTO852070 DDJ852070:DDK852070 DNF852070:DNG852070 DXB852070:DXC852070 EGX852070:EGY852070 EQT852070:EQU852070 FAP852070:FAQ852070 FKL852070:FKM852070 FUH852070:FUI852070 GED852070:GEE852070 GNZ852070:GOA852070 GXV852070:GXW852070 HHR852070:HHS852070 HRN852070:HRO852070 IBJ852070:IBK852070 ILF852070:ILG852070 IVB852070:IVC852070 JEX852070:JEY852070 JOT852070:JOU852070 JYP852070:JYQ852070 KIL852070:KIM852070 KSH852070:KSI852070 LCD852070:LCE852070 LLZ852070:LMA852070 LVV852070:LVW852070 MFR852070:MFS852070 MPN852070:MPO852070 MZJ852070:MZK852070 NJF852070:NJG852070 NTB852070:NTC852070 OCX852070:OCY852070 OMT852070:OMU852070 OWP852070:OWQ852070 PGL852070:PGM852070 PQH852070:PQI852070 QAD852070:QAE852070 QJZ852070:QKA852070 QTV852070:QTW852070 RDR852070:RDS852070 RNN852070:RNO852070 RXJ852070:RXK852070 SHF852070:SHG852070 SRB852070:SRC852070 TAX852070:TAY852070 TKT852070:TKU852070 TUP852070:TUQ852070 UEL852070:UEM852070 UOH852070:UOI852070 UYD852070:UYE852070 VHZ852070:VIA852070 VRV852070:VRW852070 WBR852070:WBS852070 WLN852070:WLO852070 WVJ852070:WVK852070 D917606 IX917606:IY917606 ST917606:SU917606 ACP917606:ACQ917606 AML917606:AMM917606 AWH917606:AWI917606 BGD917606:BGE917606 BPZ917606:BQA917606 BZV917606:BZW917606 CJR917606:CJS917606 CTN917606:CTO917606 DDJ917606:DDK917606 DNF917606:DNG917606 DXB917606:DXC917606 EGX917606:EGY917606 EQT917606:EQU917606 FAP917606:FAQ917606 FKL917606:FKM917606 FUH917606:FUI917606 GED917606:GEE917606 GNZ917606:GOA917606 GXV917606:GXW917606 HHR917606:HHS917606 HRN917606:HRO917606 IBJ917606:IBK917606 ILF917606:ILG917606 IVB917606:IVC917606 JEX917606:JEY917606 JOT917606:JOU917606 JYP917606:JYQ917606 KIL917606:KIM917606 KSH917606:KSI917606 LCD917606:LCE917606 LLZ917606:LMA917606 LVV917606:LVW917606 MFR917606:MFS917606 MPN917606:MPO917606 MZJ917606:MZK917606 NJF917606:NJG917606 NTB917606:NTC917606 OCX917606:OCY917606 OMT917606:OMU917606 OWP917606:OWQ917606 PGL917606:PGM917606 PQH917606:PQI917606 QAD917606:QAE917606 QJZ917606:QKA917606 QTV917606:QTW917606 RDR917606:RDS917606 RNN917606:RNO917606 RXJ917606:RXK917606 SHF917606:SHG917606 SRB917606:SRC917606 TAX917606:TAY917606 TKT917606:TKU917606 TUP917606:TUQ917606 UEL917606:UEM917606 UOH917606:UOI917606 UYD917606:UYE917606 VHZ917606:VIA917606 VRV917606:VRW917606 WBR917606:WBS917606 WLN917606:WLO917606 WVJ917606:WVK917606 D983142 IX983142:IY983142 ST983142:SU983142 ACP983142:ACQ983142 AML983142:AMM983142 AWH983142:AWI983142 BGD983142:BGE983142 BPZ983142:BQA983142 BZV983142:BZW983142 CJR983142:CJS983142 CTN983142:CTO983142 DDJ983142:DDK983142 DNF983142:DNG983142 DXB983142:DXC983142 EGX983142:EGY983142 EQT983142:EQU983142 FAP983142:FAQ983142 FKL983142:FKM983142 FUH983142:FUI983142 GED983142:GEE983142 GNZ983142:GOA983142 GXV983142:GXW983142 HHR983142:HHS983142 HRN983142:HRO983142 IBJ983142:IBK983142 ILF983142:ILG983142 IVB983142:IVC983142 JEX983142:JEY983142 JOT983142:JOU983142 JYP983142:JYQ983142 KIL983142:KIM983142 KSH983142:KSI983142 LCD983142:LCE983142 LLZ983142:LMA983142 LVV983142:LVW983142 MFR983142:MFS983142 MPN983142:MPO983142 MZJ983142:MZK983142 NJF983142:NJG983142 NTB983142:NTC983142 OCX983142:OCY983142 OMT983142:OMU983142 OWP983142:OWQ983142 PGL983142:PGM983142 PQH983142:PQI983142 QAD983142:QAE983142 QJZ983142:QKA983142 QTV983142:QTW983142 RDR983142:RDS983142 RNN983142:RNO983142 RXJ983142:RXK983142 SHF983142:SHG983142 SRB983142:SRC983142 TAX983142:TAY983142 TKT983142:TKU983142 TUP983142:TUQ983142 UEL983142:UEM983142 UOH983142:UOI983142 UYD983142:UYE983142 VHZ983142:VIA983142 VRV983142:VRW983142 WBR983142:WBS983142 WLN983142:WLO983142 WVJ983142:WVK983142 G134 JB134:JC134 SX134:SY134 ACT134:ACU134 AMP134:AMQ134 AWL134:AWM134 BGH134:BGI134 BQD134:BQE134 BZZ134:CAA134 CJV134:CJW134 CTR134:CTS134 DDN134:DDO134 DNJ134:DNK134 DXF134:DXG134 EHB134:EHC134 EQX134:EQY134 FAT134:FAU134 FKP134:FKQ134 FUL134:FUM134 GEH134:GEI134 GOD134:GOE134 GXZ134:GYA134 HHV134:HHW134 HRR134:HRS134 IBN134:IBO134 ILJ134:ILK134 IVF134:IVG134 JFB134:JFC134 JOX134:JOY134 JYT134:JYU134 KIP134:KIQ134 KSL134:KSM134 LCH134:LCI134 LMD134:LME134 LVZ134:LWA134 MFV134:MFW134 MPR134:MPS134 MZN134:MZO134 NJJ134:NJK134 NTF134:NTG134 ODB134:ODC134 OMX134:OMY134 OWT134:OWU134 PGP134:PGQ134 PQL134:PQM134 QAH134:QAI134 QKD134:QKE134 QTZ134:QUA134 RDV134:RDW134 RNR134:RNS134 RXN134:RXO134 SHJ134:SHK134 SRF134:SRG134 TBB134:TBC134 TKX134:TKY134 TUT134:TUU134 UEP134:UEQ134 UOL134:UOM134 UYH134:UYI134 VID134:VIE134 VRZ134:VSA134 WBV134:WBW134 WLR134:WLS134 WVN134:WVO134 G65670 JB65670:JC65670 SX65670:SY65670 ACT65670:ACU65670 AMP65670:AMQ65670 AWL65670:AWM65670 BGH65670:BGI65670 BQD65670:BQE65670 BZZ65670:CAA65670 CJV65670:CJW65670 CTR65670:CTS65670 DDN65670:DDO65670 DNJ65670:DNK65670 DXF65670:DXG65670 EHB65670:EHC65670 EQX65670:EQY65670 FAT65670:FAU65670 FKP65670:FKQ65670 FUL65670:FUM65670 GEH65670:GEI65670 GOD65670:GOE65670 GXZ65670:GYA65670 HHV65670:HHW65670 HRR65670:HRS65670 IBN65670:IBO65670 ILJ65670:ILK65670 IVF65670:IVG65670 JFB65670:JFC65670 JOX65670:JOY65670 JYT65670:JYU65670 KIP65670:KIQ65670 KSL65670:KSM65670 LCH65670:LCI65670 LMD65670:LME65670 LVZ65670:LWA65670 MFV65670:MFW65670 MPR65670:MPS65670 MZN65670:MZO65670 NJJ65670:NJK65670 NTF65670:NTG65670 ODB65670:ODC65670 OMX65670:OMY65670 OWT65670:OWU65670 PGP65670:PGQ65670 PQL65670:PQM65670 QAH65670:QAI65670 QKD65670:QKE65670 QTZ65670:QUA65670 RDV65670:RDW65670 RNR65670:RNS65670 RXN65670:RXO65670 SHJ65670:SHK65670 SRF65670:SRG65670 TBB65670:TBC65670 TKX65670:TKY65670 TUT65670:TUU65670 UEP65670:UEQ65670 UOL65670:UOM65670 UYH65670:UYI65670 VID65670:VIE65670 VRZ65670:VSA65670 WBV65670:WBW65670 WLR65670:WLS65670 WVN65670:WVO65670 G131206 JB131206:JC131206 SX131206:SY131206 ACT131206:ACU131206 AMP131206:AMQ131206 AWL131206:AWM131206 BGH131206:BGI131206 BQD131206:BQE131206 BZZ131206:CAA131206 CJV131206:CJW131206 CTR131206:CTS131206 DDN131206:DDO131206 DNJ131206:DNK131206 DXF131206:DXG131206 EHB131206:EHC131206 EQX131206:EQY131206 FAT131206:FAU131206 FKP131206:FKQ131206 FUL131206:FUM131206 GEH131206:GEI131206 GOD131206:GOE131206 GXZ131206:GYA131206 HHV131206:HHW131206 HRR131206:HRS131206 IBN131206:IBO131206 ILJ131206:ILK131206 IVF131206:IVG131206 JFB131206:JFC131206 JOX131206:JOY131206 JYT131206:JYU131206 KIP131206:KIQ131206 KSL131206:KSM131206 LCH131206:LCI131206 LMD131206:LME131206 LVZ131206:LWA131206 MFV131206:MFW131206 MPR131206:MPS131206 MZN131206:MZO131206 NJJ131206:NJK131206 NTF131206:NTG131206 ODB131206:ODC131206 OMX131206:OMY131206 OWT131206:OWU131206 PGP131206:PGQ131206 PQL131206:PQM131206 QAH131206:QAI131206 QKD131206:QKE131206 QTZ131206:QUA131206 RDV131206:RDW131206 RNR131206:RNS131206 RXN131206:RXO131206 SHJ131206:SHK131206 SRF131206:SRG131206 TBB131206:TBC131206 TKX131206:TKY131206 TUT131206:TUU131206 UEP131206:UEQ131206 UOL131206:UOM131206 UYH131206:UYI131206 VID131206:VIE131206 VRZ131206:VSA131206 WBV131206:WBW131206 WLR131206:WLS131206 WVN131206:WVO131206 G196742 JB196742:JC196742 SX196742:SY196742 ACT196742:ACU196742 AMP196742:AMQ196742 AWL196742:AWM196742 BGH196742:BGI196742 BQD196742:BQE196742 BZZ196742:CAA196742 CJV196742:CJW196742 CTR196742:CTS196742 DDN196742:DDO196742 DNJ196742:DNK196742 DXF196742:DXG196742 EHB196742:EHC196742 EQX196742:EQY196742 FAT196742:FAU196742 FKP196742:FKQ196742 FUL196742:FUM196742 GEH196742:GEI196742 GOD196742:GOE196742 GXZ196742:GYA196742 HHV196742:HHW196742 HRR196742:HRS196742 IBN196742:IBO196742 ILJ196742:ILK196742 IVF196742:IVG196742 JFB196742:JFC196742 JOX196742:JOY196742 JYT196742:JYU196742 KIP196742:KIQ196742 KSL196742:KSM196742 LCH196742:LCI196742 LMD196742:LME196742 LVZ196742:LWA196742 MFV196742:MFW196742 MPR196742:MPS196742 MZN196742:MZO196742 NJJ196742:NJK196742 NTF196742:NTG196742 ODB196742:ODC196742 OMX196742:OMY196742 OWT196742:OWU196742 PGP196742:PGQ196742 PQL196742:PQM196742 QAH196742:QAI196742 QKD196742:QKE196742 QTZ196742:QUA196742 RDV196742:RDW196742 RNR196742:RNS196742 RXN196742:RXO196742 SHJ196742:SHK196742 SRF196742:SRG196742 TBB196742:TBC196742 TKX196742:TKY196742 TUT196742:TUU196742 UEP196742:UEQ196742 UOL196742:UOM196742 UYH196742:UYI196742 VID196742:VIE196742 VRZ196742:VSA196742 WBV196742:WBW196742 WLR196742:WLS196742 WVN196742:WVO196742 G262278 JB262278:JC262278 SX262278:SY262278 ACT262278:ACU262278 AMP262278:AMQ262278 AWL262278:AWM262278 BGH262278:BGI262278 BQD262278:BQE262278 BZZ262278:CAA262278 CJV262278:CJW262278 CTR262278:CTS262278 DDN262278:DDO262278 DNJ262278:DNK262278 DXF262278:DXG262278 EHB262278:EHC262278 EQX262278:EQY262278 FAT262278:FAU262278 FKP262278:FKQ262278 FUL262278:FUM262278 GEH262278:GEI262278 GOD262278:GOE262278 GXZ262278:GYA262278 HHV262278:HHW262278 HRR262278:HRS262278 IBN262278:IBO262278 ILJ262278:ILK262278 IVF262278:IVG262278 JFB262278:JFC262278 JOX262278:JOY262278 JYT262278:JYU262278 KIP262278:KIQ262278 KSL262278:KSM262278 LCH262278:LCI262278 LMD262278:LME262278 LVZ262278:LWA262278 MFV262278:MFW262278 MPR262278:MPS262278 MZN262278:MZO262278 NJJ262278:NJK262278 NTF262278:NTG262278 ODB262278:ODC262278 OMX262278:OMY262278 OWT262278:OWU262278 PGP262278:PGQ262278 PQL262278:PQM262278 QAH262278:QAI262278 QKD262278:QKE262278 QTZ262278:QUA262278 RDV262278:RDW262278 RNR262278:RNS262278 RXN262278:RXO262278 SHJ262278:SHK262278 SRF262278:SRG262278 TBB262278:TBC262278 TKX262278:TKY262278 TUT262278:TUU262278 UEP262278:UEQ262278 UOL262278:UOM262278 UYH262278:UYI262278 VID262278:VIE262278 VRZ262278:VSA262278 WBV262278:WBW262278 WLR262278:WLS262278 WVN262278:WVO262278 G327814 JB327814:JC327814 SX327814:SY327814 ACT327814:ACU327814 AMP327814:AMQ327814 AWL327814:AWM327814 BGH327814:BGI327814 BQD327814:BQE327814 BZZ327814:CAA327814 CJV327814:CJW327814 CTR327814:CTS327814 DDN327814:DDO327814 DNJ327814:DNK327814 DXF327814:DXG327814 EHB327814:EHC327814 EQX327814:EQY327814 FAT327814:FAU327814 FKP327814:FKQ327814 FUL327814:FUM327814 GEH327814:GEI327814 GOD327814:GOE327814 GXZ327814:GYA327814 HHV327814:HHW327814 HRR327814:HRS327814 IBN327814:IBO327814 ILJ327814:ILK327814 IVF327814:IVG327814 JFB327814:JFC327814 JOX327814:JOY327814 JYT327814:JYU327814 KIP327814:KIQ327814 KSL327814:KSM327814 LCH327814:LCI327814 LMD327814:LME327814 LVZ327814:LWA327814 MFV327814:MFW327814 MPR327814:MPS327814 MZN327814:MZO327814 NJJ327814:NJK327814 NTF327814:NTG327814 ODB327814:ODC327814 OMX327814:OMY327814 OWT327814:OWU327814 PGP327814:PGQ327814 PQL327814:PQM327814 QAH327814:QAI327814 QKD327814:QKE327814 QTZ327814:QUA327814 RDV327814:RDW327814 RNR327814:RNS327814 RXN327814:RXO327814 SHJ327814:SHK327814 SRF327814:SRG327814 TBB327814:TBC327814 TKX327814:TKY327814 TUT327814:TUU327814 UEP327814:UEQ327814 UOL327814:UOM327814 UYH327814:UYI327814 VID327814:VIE327814 VRZ327814:VSA327814 WBV327814:WBW327814 WLR327814:WLS327814 WVN327814:WVO327814 G393350 JB393350:JC393350 SX393350:SY393350 ACT393350:ACU393350 AMP393350:AMQ393350 AWL393350:AWM393350 BGH393350:BGI393350 BQD393350:BQE393350 BZZ393350:CAA393350 CJV393350:CJW393350 CTR393350:CTS393350 DDN393350:DDO393350 DNJ393350:DNK393350 DXF393350:DXG393350 EHB393350:EHC393350 EQX393350:EQY393350 FAT393350:FAU393350 FKP393350:FKQ393350 FUL393350:FUM393350 GEH393350:GEI393350 GOD393350:GOE393350 GXZ393350:GYA393350 HHV393350:HHW393350 HRR393350:HRS393350 IBN393350:IBO393350 ILJ393350:ILK393350 IVF393350:IVG393350 JFB393350:JFC393350 JOX393350:JOY393350 JYT393350:JYU393350 KIP393350:KIQ393350 KSL393350:KSM393350 LCH393350:LCI393350 LMD393350:LME393350 LVZ393350:LWA393350 MFV393350:MFW393350 MPR393350:MPS393350 MZN393350:MZO393350 NJJ393350:NJK393350 NTF393350:NTG393350 ODB393350:ODC393350 OMX393350:OMY393350 OWT393350:OWU393350 PGP393350:PGQ393350 PQL393350:PQM393350 QAH393350:QAI393350 QKD393350:QKE393350 QTZ393350:QUA393350 RDV393350:RDW393350 RNR393350:RNS393350 RXN393350:RXO393350 SHJ393350:SHK393350 SRF393350:SRG393350 TBB393350:TBC393350 TKX393350:TKY393350 TUT393350:TUU393350 UEP393350:UEQ393350 UOL393350:UOM393350 UYH393350:UYI393350 VID393350:VIE393350 VRZ393350:VSA393350 WBV393350:WBW393350 WLR393350:WLS393350 WVN393350:WVO393350 G458886 JB458886:JC458886 SX458886:SY458886 ACT458886:ACU458886 AMP458886:AMQ458886 AWL458886:AWM458886 BGH458886:BGI458886 BQD458886:BQE458886 BZZ458886:CAA458886 CJV458886:CJW458886 CTR458886:CTS458886 DDN458886:DDO458886 DNJ458886:DNK458886 DXF458886:DXG458886 EHB458886:EHC458886 EQX458886:EQY458886 FAT458886:FAU458886 FKP458886:FKQ458886 FUL458886:FUM458886 GEH458886:GEI458886 GOD458886:GOE458886 GXZ458886:GYA458886 HHV458886:HHW458886 HRR458886:HRS458886 IBN458886:IBO458886 ILJ458886:ILK458886 IVF458886:IVG458886 JFB458886:JFC458886 JOX458886:JOY458886 JYT458886:JYU458886 KIP458886:KIQ458886 KSL458886:KSM458886 LCH458886:LCI458886 LMD458886:LME458886 LVZ458886:LWA458886 MFV458886:MFW458886 MPR458886:MPS458886 MZN458886:MZO458886 NJJ458886:NJK458886 NTF458886:NTG458886 ODB458886:ODC458886 OMX458886:OMY458886 OWT458886:OWU458886 PGP458886:PGQ458886 PQL458886:PQM458886 QAH458886:QAI458886 QKD458886:QKE458886 QTZ458886:QUA458886 RDV458886:RDW458886 RNR458886:RNS458886 RXN458886:RXO458886 SHJ458886:SHK458886 SRF458886:SRG458886 TBB458886:TBC458886 TKX458886:TKY458886 TUT458886:TUU458886 UEP458886:UEQ458886 UOL458886:UOM458886 UYH458886:UYI458886 VID458886:VIE458886 VRZ458886:VSA458886 WBV458886:WBW458886 WLR458886:WLS458886 WVN458886:WVO458886 G524422 JB524422:JC524422 SX524422:SY524422 ACT524422:ACU524422 AMP524422:AMQ524422 AWL524422:AWM524422 BGH524422:BGI524422 BQD524422:BQE524422 BZZ524422:CAA524422 CJV524422:CJW524422 CTR524422:CTS524422 DDN524422:DDO524422 DNJ524422:DNK524422 DXF524422:DXG524422 EHB524422:EHC524422 EQX524422:EQY524422 FAT524422:FAU524422 FKP524422:FKQ524422 FUL524422:FUM524422 GEH524422:GEI524422 GOD524422:GOE524422 GXZ524422:GYA524422 HHV524422:HHW524422 HRR524422:HRS524422 IBN524422:IBO524422 ILJ524422:ILK524422 IVF524422:IVG524422 JFB524422:JFC524422 JOX524422:JOY524422 JYT524422:JYU524422 KIP524422:KIQ524422 KSL524422:KSM524422 LCH524422:LCI524422 LMD524422:LME524422 LVZ524422:LWA524422 MFV524422:MFW524422 MPR524422:MPS524422 MZN524422:MZO524422 NJJ524422:NJK524422 NTF524422:NTG524422 ODB524422:ODC524422 OMX524422:OMY524422 OWT524422:OWU524422 PGP524422:PGQ524422 PQL524422:PQM524422 QAH524422:QAI524422 QKD524422:QKE524422 QTZ524422:QUA524422 RDV524422:RDW524422 RNR524422:RNS524422 RXN524422:RXO524422 SHJ524422:SHK524422 SRF524422:SRG524422 TBB524422:TBC524422 TKX524422:TKY524422 TUT524422:TUU524422 UEP524422:UEQ524422 UOL524422:UOM524422 UYH524422:UYI524422 VID524422:VIE524422 VRZ524422:VSA524422 WBV524422:WBW524422 WLR524422:WLS524422 WVN524422:WVO524422 G589958 JB589958:JC589958 SX589958:SY589958 ACT589958:ACU589958 AMP589958:AMQ589958 AWL589958:AWM589958 BGH589958:BGI589958 BQD589958:BQE589958 BZZ589958:CAA589958 CJV589958:CJW589958 CTR589958:CTS589958 DDN589958:DDO589958 DNJ589958:DNK589958 DXF589958:DXG589958 EHB589958:EHC589958 EQX589958:EQY589958 FAT589958:FAU589958 FKP589958:FKQ589958 FUL589958:FUM589958 GEH589958:GEI589958 GOD589958:GOE589958 GXZ589958:GYA589958 HHV589958:HHW589958 HRR589958:HRS589958 IBN589958:IBO589958 ILJ589958:ILK589958 IVF589958:IVG589958 JFB589958:JFC589958 JOX589958:JOY589958 JYT589958:JYU589958 KIP589958:KIQ589958 KSL589958:KSM589958 LCH589958:LCI589958 LMD589958:LME589958 LVZ589958:LWA589958 MFV589958:MFW589958 MPR589958:MPS589958 MZN589958:MZO589958 NJJ589958:NJK589958 NTF589958:NTG589958 ODB589958:ODC589958 OMX589958:OMY589958 OWT589958:OWU589958 PGP589958:PGQ589958 PQL589958:PQM589958 QAH589958:QAI589958 QKD589958:QKE589958 QTZ589958:QUA589958 RDV589958:RDW589958 RNR589958:RNS589958 RXN589958:RXO589958 SHJ589958:SHK589958 SRF589958:SRG589958 TBB589958:TBC589958 TKX589958:TKY589958 TUT589958:TUU589958 UEP589958:UEQ589958 UOL589958:UOM589958 UYH589958:UYI589958 VID589958:VIE589958 VRZ589958:VSA589958 WBV589958:WBW589958 WLR589958:WLS589958 WVN589958:WVO589958 G655494 JB655494:JC655494 SX655494:SY655494 ACT655494:ACU655494 AMP655494:AMQ655494 AWL655494:AWM655494 BGH655494:BGI655494 BQD655494:BQE655494 BZZ655494:CAA655494 CJV655494:CJW655494 CTR655494:CTS655494 DDN655494:DDO655494 DNJ655494:DNK655494 DXF655494:DXG655494 EHB655494:EHC655494 EQX655494:EQY655494 FAT655494:FAU655494 FKP655494:FKQ655494 FUL655494:FUM655494 GEH655494:GEI655494 GOD655494:GOE655494 GXZ655494:GYA655494 HHV655494:HHW655494 HRR655494:HRS655494 IBN655494:IBO655494 ILJ655494:ILK655494 IVF655494:IVG655494 JFB655494:JFC655494 JOX655494:JOY655494 JYT655494:JYU655494 KIP655494:KIQ655494 KSL655494:KSM655494 LCH655494:LCI655494 LMD655494:LME655494 LVZ655494:LWA655494 MFV655494:MFW655494 MPR655494:MPS655494 MZN655494:MZO655494 NJJ655494:NJK655494 NTF655494:NTG655494 ODB655494:ODC655494 OMX655494:OMY655494 OWT655494:OWU655494 PGP655494:PGQ655494 PQL655494:PQM655494 QAH655494:QAI655494 QKD655494:QKE655494 QTZ655494:QUA655494 RDV655494:RDW655494 RNR655494:RNS655494 RXN655494:RXO655494 SHJ655494:SHK655494 SRF655494:SRG655494 TBB655494:TBC655494 TKX655494:TKY655494 TUT655494:TUU655494 UEP655494:UEQ655494 UOL655494:UOM655494 UYH655494:UYI655494 VID655494:VIE655494 VRZ655494:VSA655494 WBV655494:WBW655494 WLR655494:WLS655494 WVN655494:WVO655494 G721030 JB721030:JC721030 SX721030:SY721030 ACT721030:ACU721030 AMP721030:AMQ721030 AWL721030:AWM721030 BGH721030:BGI721030 BQD721030:BQE721030 BZZ721030:CAA721030 CJV721030:CJW721030 CTR721030:CTS721030 DDN721030:DDO721030 DNJ721030:DNK721030 DXF721030:DXG721030 EHB721030:EHC721030 EQX721030:EQY721030 FAT721030:FAU721030 FKP721030:FKQ721030 FUL721030:FUM721030 GEH721030:GEI721030 GOD721030:GOE721030 GXZ721030:GYA721030 HHV721030:HHW721030 HRR721030:HRS721030 IBN721030:IBO721030 ILJ721030:ILK721030 IVF721030:IVG721030 JFB721030:JFC721030 JOX721030:JOY721030 JYT721030:JYU721030 KIP721030:KIQ721030 KSL721030:KSM721030 LCH721030:LCI721030 LMD721030:LME721030 LVZ721030:LWA721030 MFV721030:MFW721030 MPR721030:MPS721030 MZN721030:MZO721030 NJJ721030:NJK721030 NTF721030:NTG721030 ODB721030:ODC721030 OMX721030:OMY721030 OWT721030:OWU721030 PGP721030:PGQ721030 PQL721030:PQM721030 QAH721030:QAI721030 QKD721030:QKE721030 QTZ721030:QUA721030 RDV721030:RDW721030 RNR721030:RNS721030 RXN721030:RXO721030 SHJ721030:SHK721030 SRF721030:SRG721030 TBB721030:TBC721030 TKX721030:TKY721030 TUT721030:TUU721030 UEP721030:UEQ721030 UOL721030:UOM721030 UYH721030:UYI721030 VID721030:VIE721030 VRZ721030:VSA721030 WBV721030:WBW721030 WLR721030:WLS721030 WVN721030:WVO721030 G786566 JB786566:JC786566 SX786566:SY786566 ACT786566:ACU786566 AMP786566:AMQ786566 AWL786566:AWM786566 BGH786566:BGI786566 BQD786566:BQE786566 BZZ786566:CAA786566 CJV786566:CJW786566 CTR786566:CTS786566 DDN786566:DDO786566 DNJ786566:DNK786566 DXF786566:DXG786566 EHB786566:EHC786566 EQX786566:EQY786566 FAT786566:FAU786566 FKP786566:FKQ786566 FUL786566:FUM786566 GEH786566:GEI786566 GOD786566:GOE786566 GXZ786566:GYA786566 HHV786566:HHW786566 HRR786566:HRS786566 IBN786566:IBO786566 ILJ786566:ILK786566 IVF786566:IVG786566 JFB786566:JFC786566 JOX786566:JOY786566 JYT786566:JYU786566 KIP786566:KIQ786566 KSL786566:KSM786566 LCH786566:LCI786566 LMD786566:LME786566 LVZ786566:LWA786566 MFV786566:MFW786566 MPR786566:MPS786566 MZN786566:MZO786566 NJJ786566:NJK786566 NTF786566:NTG786566 ODB786566:ODC786566 OMX786566:OMY786566 OWT786566:OWU786566 PGP786566:PGQ786566 PQL786566:PQM786566 QAH786566:QAI786566 QKD786566:QKE786566 QTZ786566:QUA786566 RDV786566:RDW786566 RNR786566:RNS786566 RXN786566:RXO786566 SHJ786566:SHK786566 SRF786566:SRG786566 TBB786566:TBC786566 TKX786566:TKY786566 TUT786566:TUU786566 UEP786566:UEQ786566 UOL786566:UOM786566 UYH786566:UYI786566 VID786566:VIE786566 VRZ786566:VSA786566 WBV786566:WBW786566 WLR786566:WLS786566 WVN786566:WVO786566 G852102 JB852102:JC852102 SX852102:SY852102 ACT852102:ACU852102 AMP852102:AMQ852102 AWL852102:AWM852102 BGH852102:BGI852102 BQD852102:BQE852102 BZZ852102:CAA852102 CJV852102:CJW852102 CTR852102:CTS852102 DDN852102:DDO852102 DNJ852102:DNK852102 DXF852102:DXG852102 EHB852102:EHC852102 EQX852102:EQY852102 FAT852102:FAU852102 FKP852102:FKQ852102 FUL852102:FUM852102 GEH852102:GEI852102 GOD852102:GOE852102 GXZ852102:GYA852102 HHV852102:HHW852102 HRR852102:HRS852102 IBN852102:IBO852102 ILJ852102:ILK852102 IVF852102:IVG852102 JFB852102:JFC852102 JOX852102:JOY852102 JYT852102:JYU852102 KIP852102:KIQ852102 KSL852102:KSM852102 LCH852102:LCI852102 LMD852102:LME852102 LVZ852102:LWA852102 MFV852102:MFW852102 MPR852102:MPS852102 MZN852102:MZO852102 NJJ852102:NJK852102 NTF852102:NTG852102 ODB852102:ODC852102 OMX852102:OMY852102 OWT852102:OWU852102 PGP852102:PGQ852102 PQL852102:PQM852102 QAH852102:QAI852102 QKD852102:QKE852102 QTZ852102:QUA852102 RDV852102:RDW852102 RNR852102:RNS852102 RXN852102:RXO852102 SHJ852102:SHK852102 SRF852102:SRG852102 TBB852102:TBC852102 TKX852102:TKY852102 TUT852102:TUU852102 UEP852102:UEQ852102 UOL852102:UOM852102 UYH852102:UYI852102 VID852102:VIE852102 VRZ852102:VSA852102 WBV852102:WBW852102 WLR852102:WLS852102 WVN852102:WVO852102 G917638 JB917638:JC917638 SX917638:SY917638 ACT917638:ACU917638 AMP917638:AMQ917638 AWL917638:AWM917638 BGH917638:BGI917638 BQD917638:BQE917638 BZZ917638:CAA917638 CJV917638:CJW917638 CTR917638:CTS917638 DDN917638:DDO917638 DNJ917638:DNK917638 DXF917638:DXG917638 EHB917638:EHC917638 EQX917638:EQY917638 FAT917638:FAU917638 FKP917638:FKQ917638 FUL917638:FUM917638 GEH917638:GEI917638 GOD917638:GOE917638 GXZ917638:GYA917638 HHV917638:HHW917638 HRR917638:HRS917638 IBN917638:IBO917638 ILJ917638:ILK917638 IVF917638:IVG917638 JFB917638:JFC917638 JOX917638:JOY917638 JYT917638:JYU917638 KIP917638:KIQ917638 KSL917638:KSM917638 LCH917638:LCI917638 LMD917638:LME917638 LVZ917638:LWA917638 MFV917638:MFW917638 MPR917638:MPS917638 MZN917638:MZO917638 NJJ917638:NJK917638 NTF917638:NTG917638 ODB917638:ODC917638 OMX917638:OMY917638 OWT917638:OWU917638 PGP917638:PGQ917638 PQL917638:PQM917638 QAH917638:QAI917638 QKD917638:QKE917638 QTZ917638:QUA917638 RDV917638:RDW917638 RNR917638:RNS917638 RXN917638:RXO917638 SHJ917638:SHK917638 SRF917638:SRG917638 TBB917638:TBC917638 TKX917638:TKY917638 TUT917638:TUU917638 UEP917638:UEQ917638 UOL917638:UOM917638 UYH917638:UYI917638 VID917638:VIE917638 VRZ917638:VSA917638 WBV917638:WBW917638 WLR917638:WLS917638 WVN917638:WVO917638 G983174 JB983174:JC983174 SX983174:SY983174 ACT983174:ACU983174 AMP983174:AMQ983174 AWL983174:AWM983174 BGH983174:BGI983174 BQD983174:BQE983174 BZZ983174:CAA983174 CJV983174:CJW983174 CTR983174:CTS983174 DDN983174:DDO983174 DNJ983174:DNK983174 DXF983174:DXG983174 EHB983174:EHC983174 EQX983174:EQY983174 FAT983174:FAU983174 FKP983174:FKQ983174 FUL983174:FUM983174 GEH983174:GEI983174 GOD983174:GOE983174 GXZ983174:GYA983174 HHV983174:HHW983174 HRR983174:HRS983174 IBN983174:IBO983174 ILJ983174:ILK983174 IVF983174:IVG983174 JFB983174:JFC983174 JOX983174:JOY983174 JYT983174:JYU983174 KIP983174:KIQ983174 KSL983174:KSM983174 LCH983174:LCI983174 LMD983174:LME983174 LVZ983174:LWA983174 MFV983174:MFW983174 MPR983174:MPS983174 MZN983174:MZO983174 NJJ983174:NJK983174 NTF983174:NTG983174 ODB983174:ODC983174 OMX983174:OMY983174 OWT983174:OWU983174 PGP983174:PGQ983174 PQL983174:PQM983174 QAH983174:QAI983174 QKD983174:QKE983174 QTZ983174:QUA983174 RDV983174:RDW983174 RNR983174:RNS983174 RXN983174:RXO983174 SHJ983174:SHK983174 SRF983174:SRG983174 TBB983174:TBC983174 TKX983174:TKY983174 TUT983174:TUU983174 UEP983174:UEQ983174 UOL983174:UOM983174 UYH983174:UYI983174 VID983174:VIE983174 VRZ983174:VSA983174 WBV983174:WBW983174 WLR983174:WLS983174 WVN983174:WVO983174">
      <formula1>0</formula1>
      <formula2>0</formula2>
    </dataValidation>
    <dataValidation type="decimal" operator="greaterThanOrEqual" allowBlank="1" sqref="D32 IX32 ST32 ACP32 AML32 AWH32 BGD32 BPZ32 BZV32 CJR32 CTN32 DDJ32 DNF32 DXB32 EGX32 EQT32 FAP32 FKL32 FUH32 GED32 GNZ32 GXV32 HHR32 HRN32 IBJ32 ILF32 IVB32 JEX32 JOT32 JYP32 KIL32 KSH32 LCD32 LLZ32 LVV32 MFR32 MPN32 MZJ32 NJF32 NTB32 OCX32 OMT32 OWP32 PGL32 PQH32 QAD32 QJZ32 QTV32 RDR32 RNN32 RXJ32 SHF32 SRB32 TAX32 TKT32 TUP32 UEL32 UOH32 UYD32 VHZ32 VRV32 WBR32 WLN32 WVJ32 D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D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D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D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D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D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D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D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D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D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D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D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D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D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D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formula1>0</formula1>
      <formula2>0</formula2>
    </dataValidation>
    <dataValidation type="decimal" operator="greaterThanOrEqual" showErrorMessage="1" errorTitle="Error de Datos" error="Debe ingresar un valor positivo o cero" sqref="D115 IX115 ST115 ACP115 AML115 AWH115 BGD115 BPZ115 BZV115 CJR115 CTN115 DDJ115 DNF115 DXB115 EGX115 EQT115 FAP115 FKL115 FUH115 GED115 GNZ115 GXV115 HHR115 HRN115 IBJ115 ILF115 IVB115 JEX115 JOT115 JYP115 KIL115 KSH115 LCD115 LLZ115 LVV115 MFR115 MPN115 MZJ115 NJF115 NTB115 OCX115 OMT115 OWP115 PGL115 PQH115 QAD115 QJZ115 QTV115 RDR115 RNN115 RXJ115 SHF115 SRB115 TAX115 TKT115 TUP115 UEL115 UOH115 UYD115 VHZ115 VRV115 WBR115 WLN115 WVJ115 D65651 IX65651 ST65651 ACP65651 AML65651 AWH65651 BGD65651 BPZ65651 BZV65651 CJR65651 CTN65651 DDJ65651 DNF65651 DXB65651 EGX65651 EQT65651 FAP65651 FKL65651 FUH65651 GED65651 GNZ65651 GXV65651 HHR65651 HRN65651 IBJ65651 ILF65651 IVB65651 JEX65651 JOT65651 JYP65651 KIL65651 KSH65651 LCD65651 LLZ65651 LVV65651 MFR65651 MPN65651 MZJ65651 NJF65651 NTB65651 OCX65651 OMT65651 OWP65651 PGL65651 PQH65651 QAD65651 QJZ65651 QTV65651 RDR65651 RNN65651 RXJ65651 SHF65651 SRB65651 TAX65651 TKT65651 TUP65651 UEL65651 UOH65651 UYD65651 VHZ65651 VRV65651 WBR65651 WLN65651 WVJ65651 D131187 IX131187 ST131187 ACP131187 AML131187 AWH131187 BGD131187 BPZ131187 BZV131187 CJR131187 CTN131187 DDJ131187 DNF131187 DXB131187 EGX131187 EQT131187 FAP131187 FKL131187 FUH131187 GED131187 GNZ131187 GXV131187 HHR131187 HRN131187 IBJ131187 ILF131187 IVB131187 JEX131187 JOT131187 JYP131187 KIL131187 KSH131187 LCD131187 LLZ131187 LVV131187 MFR131187 MPN131187 MZJ131187 NJF131187 NTB131187 OCX131187 OMT131187 OWP131187 PGL131187 PQH131187 QAD131187 QJZ131187 QTV131187 RDR131187 RNN131187 RXJ131187 SHF131187 SRB131187 TAX131187 TKT131187 TUP131187 UEL131187 UOH131187 UYD131187 VHZ131187 VRV131187 WBR131187 WLN131187 WVJ131187 D196723 IX196723 ST196723 ACP196723 AML196723 AWH196723 BGD196723 BPZ196723 BZV196723 CJR196723 CTN196723 DDJ196723 DNF196723 DXB196723 EGX196723 EQT196723 FAP196723 FKL196723 FUH196723 GED196723 GNZ196723 GXV196723 HHR196723 HRN196723 IBJ196723 ILF196723 IVB196723 JEX196723 JOT196723 JYP196723 KIL196723 KSH196723 LCD196723 LLZ196723 LVV196723 MFR196723 MPN196723 MZJ196723 NJF196723 NTB196723 OCX196723 OMT196723 OWP196723 PGL196723 PQH196723 QAD196723 QJZ196723 QTV196723 RDR196723 RNN196723 RXJ196723 SHF196723 SRB196723 TAX196723 TKT196723 TUP196723 UEL196723 UOH196723 UYD196723 VHZ196723 VRV196723 WBR196723 WLN196723 WVJ196723 D262259 IX262259 ST262259 ACP262259 AML262259 AWH262259 BGD262259 BPZ262259 BZV262259 CJR262259 CTN262259 DDJ262259 DNF262259 DXB262259 EGX262259 EQT262259 FAP262259 FKL262259 FUH262259 GED262259 GNZ262259 GXV262259 HHR262259 HRN262259 IBJ262259 ILF262259 IVB262259 JEX262259 JOT262259 JYP262259 KIL262259 KSH262259 LCD262259 LLZ262259 LVV262259 MFR262259 MPN262259 MZJ262259 NJF262259 NTB262259 OCX262259 OMT262259 OWP262259 PGL262259 PQH262259 QAD262259 QJZ262259 QTV262259 RDR262259 RNN262259 RXJ262259 SHF262259 SRB262259 TAX262259 TKT262259 TUP262259 UEL262259 UOH262259 UYD262259 VHZ262259 VRV262259 WBR262259 WLN262259 WVJ262259 D327795 IX327795 ST327795 ACP327795 AML327795 AWH327795 BGD327795 BPZ327795 BZV327795 CJR327795 CTN327795 DDJ327795 DNF327795 DXB327795 EGX327795 EQT327795 FAP327795 FKL327795 FUH327795 GED327795 GNZ327795 GXV327795 HHR327795 HRN327795 IBJ327795 ILF327795 IVB327795 JEX327795 JOT327795 JYP327795 KIL327795 KSH327795 LCD327795 LLZ327795 LVV327795 MFR327795 MPN327795 MZJ327795 NJF327795 NTB327795 OCX327795 OMT327795 OWP327795 PGL327795 PQH327795 QAD327795 QJZ327795 QTV327795 RDR327795 RNN327795 RXJ327795 SHF327795 SRB327795 TAX327795 TKT327795 TUP327795 UEL327795 UOH327795 UYD327795 VHZ327795 VRV327795 WBR327795 WLN327795 WVJ327795 D393331 IX393331 ST393331 ACP393331 AML393331 AWH393331 BGD393331 BPZ393331 BZV393331 CJR393331 CTN393331 DDJ393331 DNF393331 DXB393331 EGX393331 EQT393331 FAP393331 FKL393331 FUH393331 GED393331 GNZ393331 GXV393331 HHR393331 HRN393331 IBJ393331 ILF393331 IVB393331 JEX393331 JOT393331 JYP393331 KIL393331 KSH393331 LCD393331 LLZ393331 LVV393331 MFR393331 MPN393331 MZJ393331 NJF393331 NTB393331 OCX393331 OMT393331 OWP393331 PGL393331 PQH393331 QAD393331 QJZ393331 QTV393331 RDR393331 RNN393331 RXJ393331 SHF393331 SRB393331 TAX393331 TKT393331 TUP393331 UEL393331 UOH393331 UYD393331 VHZ393331 VRV393331 WBR393331 WLN393331 WVJ393331 D458867 IX458867 ST458867 ACP458867 AML458867 AWH458867 BGD458867 BPZ458867 BZV458867 CJR458867 CTN458867 DDJ458867 DNF458867 DXB458867 EGX458867 EQT458867 FAP458867 FKL458867 FUH458867 GED458867 GNZ458867 GXV458867 HHR458867 HRN458867 IBJ458867 ILF458867 IVB458867 JEX458867 JOT458867 JYP458867 KIL458867 KSH458867 LCD458867 LLZ458867 LVV458867 MFR458867 MPN458867 MZJ458867 NJF458867 NTB458867 OCX458867 OMT458867 OWP458867 PGL458867 PQH458867 QAD458867 QJZ458867 QTV458867 RDR458867 RNN458867 RXJ458867 SHF458867 SRB458867 TAX458867 TKT458867 TUP458867 UEL458867 UOH458867 UYD458867 VHZ458867 VRV458867 WBR458867 WLN458867 WVJ458867 D524403 IX524403 ST524403 ACP524403 AML524403 AWH524403 BGD524403 BPZ524403 BZV524403 CJR524403 CTN524403 DDJ524403 DNF524403 DXB524403 EGX524403 EQT524403 FAP524403 FKL524403 FUH524403 GED524403 GNZ524403 GXV524403 HHR524403 HRN524403 IBJ524403 ILF524403 IVB524403 JEX524403 JOT524403 JYP524403 KIL524403 KSH524403 LCD524403 LLZ524403 LVV524403 MFR524403 MPN524403 MZJ524403 NJF524403 NTB524403 OCX524403 OMT524403 OWP524403 PGL524403 PQH524403 QAD524403 QJZ524403 QTV524403 RDR524403 RNN524403 RXJ524403 SHF524403 SRB524403 TAX524403 TKT524403 TUP524403 UEL524403 UOH524403 UYD524403 VHZ524403 VRV524403 WBR524403 WLN524403 WVJ524403 D589939 IX589939 ST589939 ACP589939 AML589939 AWH589939 BGD589939 BPZ589939 BZV589939 CJR589939 CTN589939 DDJ589939 DNF589939 DXB589939 EGX589939 EQT589939 FAP589939 FKL589939 FUH589939 GED589939 GNZ589939 GXV589939 HHR589939 HRN589939 IBJ589939 ILF589939 IVB589939 JEX589939 JOT589939 JYP589939 KIL589939 KSH589939 LCD589939 LLZ589939 LVV589939 MFR589939 MPN589939 MZJ589939 NJF589939 NTB589939 OCX589939 OMT589939 OWP589939 PGL589939 PQH589939 QAD589939 QJZ589939 QTV589939 RDR589939 RNN589939 RXJ589939 SHF589939 SRB589939 TAX589939 TKT589939 TUP589939 UEL589939 UOH589939 UYD589939 VHZ589939 VRV589939 WBR589939 WLN589939 WVJ589939 D655475 IX655475 ST655475 ACP655475 AML655475 AWH655475 BGD655475 BPZ655475 BZV655475 CJR655475 CTN655475 DDJ655475 DNF655475 DXB655475 EGX655475 EQT655475 FAP655475 FKL655475 FUH655475 GED655475 GNZ655475 GXV655475 HHR655475 HRN655475 IBJ655475 ILF655475 IVB655475 JEX655475 JOT655475 JYP655475 KIL655475 KSH655475 LCD655475 LLZ655475 LVV655475 MFR655475 MPN655475 MZJ655475 NJF655475 NTB655475 OCX655475 OMT655475 OWP655475 PGL655475 PQH655475 QAD655475 QJZ655475 QTV655475 RDR655475 RNN655475 RXJ655475 SHF655475 SRB655475 TAX655475 TKT655475 TUP655475 UEL655475 UOH655475 UYD655475 VHZ655475 VRV655475 WBR655475 WLN655475 WVJ655475 D721011 IX721011 ST721011 ACP721011 AML721011 AWH721011 BGD721011 BPZ721011 BZV721011 CJR721011 CTN721011 DDJ721011 DNF721011 DXB721011 EGX721011 EQT721011 FAP721011 FKL721011 FUH721011 GED721011 GNZ721011 GXV721011 HHR721011 HRN721011 IBJ721011 ILF721011 IVB721011 JEX721011 JOT721011 JYP721011 KIL721011 KSH721011 LCD721011 LLZ721011 LVV721011 MFR721011 MPN721011 MZJ721011 NJF721011 NTB721011 OCX721011 OMT721011 OWP721011 PGL721011 PQH721011 QAD721011 QJZ721011 QTV721011 RDR721011 RNN721011 RXJ721011 SHF721011 SRB721011 TAX721011 TKT721011 TUP721011 UEL721011 UOH721011 UYD721011 VHZ721011 VRV721011 WBR721011 WLN721011 WVJ721011 D786547 IX786547 ST786547 ACP786547 AML786547 AWH786547 BGD786547 BPZ786547 BZV786547 CJR786547 CTN786547 DDJ786547 DNF786547 DXB786547 EGX786547 EQT786547 FAP786547 FKL786547 FUH786547 GED786547 GNZ786547 GXV786547 HHR786547 HRN786547 IBJ786547 ILF786547 IVB786547 JEX786547 JOT786547 JYP786547 KIL786547 KSH786547 LCD786547 LLZ786547 LVV786547 MFR786547 MPN786547 MZJ786547 NJF786547 NTB786547 OCX786547 OMT786547 OWP786547 PGL786547 PQH786547 QAD786547 QJZ786547 QTV786547 RDR786547 RNN786547 RXJ786547 SHF786547 SRB786547 TAX786547 TKT786547 TUP786547 UEL786547 UOH786547 UYD786547 VHZ786547 VRV786547 WBR786547 WLN786547 WVJ786547 D852083 IX852083 ST852083 ACP852083 AML852083 AWH852083 BGD852083 BPZ852083 BZV852083 CJR852083 CTN852083 DDJ852083 DNF852083 DXB852083 EGX852083 EQT852083 FAP852083 FKL852083 FUH852083 GED852083 GNZ852083 GXV852083 HHR852083 HRN852083 IBJ852083 ILF852083 IVB852083 JEX852083 JOT852083 JYP852083 KIL852083 KSH852083 LCD852083 LLZ852083 LVV852083 MFR852083 MPN852083 MZJ852083 NJF852083 NTB852083 OCX852083 OMT852083 OWP852083 PGL852083 PQH852083 QAD852083 QJZ852083 QTV852083 RDR852083 RNN852083 RXJ852083 SHF852083 SRB852083 TAX852083 TKT852083 TUP852083 UEL852083 UOH852083 UYD852083 VHZ852083 VRV852083 WBR852083 WLN852083 WVJ852083 D917619 IX917619 ST917619 ACP917619 AML917619 AWH917619 BGD917619 BPZ917619 BZV917619 CJR917619 CTN917619 DDJ917619 DNF917619 DXB917619 EGX917619 EQT917619 FAP917619 FKL917619 FUH917619 GED917619 GNZ917619 GXV917619 HHR917619 HRN917619 IBJ917619 ILF917619 IVB917619 JEX917619 JOT917619 JYP917619 KIL917619 KSH917619 LCD917619 LLZ917619 LVV917619 MFR917619 MPN917619 MZJ917619 NJF917619 NTB917619 OCX917619 OMT917619 OWP917619 PGL917619 PQH917619 QAD917619 QJZ917619 QTV917619 RDR917619 RNN917619 RXJ917619 SHF917619 SRB917619 TAX917619 TKT917619 TUP917619 UEL917619 UOH917619 UYD917619 VHZ917619 VRV917619 WBR917619 WLN917619 WVJ917619 D983155 IX983155 ST983155 ACP983155 AML983155 AWH983155 BGD983155 BPZ983155 BZV983155 CJR983155 CTN983155 DDJ983155 DNF983155 DXB983155 EGX983155 EQT983155 FAP983155 FKL983155 FUH983155 GED983155 GNZ983155 GXV983155 HHR983155 HRN983155 IBJ983155 ILF983155 IVB983155 JEX983155 JOT983155 JYP983155 KIL983155 KSH983155 LCD983155 LLZ983155 LVV983155 MFR983155 MPN983155 MZJ983155 NJF983155 NTB983155 OCX983155 OMT983155 OWP983155 PGL983155 PQH983155 QAD983155 QJZ983155 QTV983155 RDR983155 RNN983155 RXJ983155 SHF983155 SRB983155 TAX983155 TKT983155 TUP983155 UEL983155 UOH983155 UYD983155 VHZ983155 VRV983155 WBR983155 WLN983155 WVJ983155 D117 IX117:IY117 ST117:SU117 ACP117:ACQ117 AML117:AMM117 AWH117:AWI117 BGD117:BGE117 BPZ117:BQA117 BZV117:BZW117 CJR117:CJS117 CTN117:CTO117 DDJ117:DDK117 DNF117:DNG117 DXB117:DXC117 EGX117:EGY117 EQT117:EQU117 FAP117:FAQ117 FKL117:FKM117 FUH117:FUI117 GED117:GEE117 GNZ117:GOA117 GXV117:GXW117 HHR117:HHS117 HRN117:HRO117 IBJ117:IBK117 ILF117:ILG117 IVB117:IVC117 JEX117:JEY117 JOT117:JOU117 JYP117:JYQ117 KIL117:KIM117 KSH117:KSI117 LCD117:LCE117 LLZ117:LMA117 LVV117:LVW117 MFR117:MFS117 MPN117:MPO117 MZJ117:MZK117 NJF117:NJG117 NTB117:NTC117 OCX117:OCY117 OMT117:OMU117 OWP117:OWQ117 PGL117:PGM117 PQH117:PQI117 QAD117:QAE117 QJZ117:QKA117 QTV117:QTW117 RDR117:RDS117 RNN117:RNO117 RXJ117:RXK117 SHF117:SHG117 SRB117:SRC117 TAX117:TAY117 TKT117:TKU117 TUP117:TUQ117 UEL117:UEM117 UOH117:UOI117 UYD117:UYE117 VHZ117:VIA117 VRV117:VRW117 WBR117:WBS117 WLN117:WLO117 WVJ117:WVK117 D65653 IX65653:IY65653 ST65653:SU65653 ACP65653:ACQ65653 AML65653:AMM65653 AWH65653:AWI65653 BGD65653:BGE65653 BPZ65653:BQA65653 BZV65653:BZW65653 CJR65653:CJS65653 CTN65653:CTO65653 DDJ65653:DDK65653 DNF65653:DNG65653 DXB65653:DXC65653 EGX65653:EGY65653 EQT65653:EQU65653 FAP65653:FAQ65653 FKL65653:FKM65653 FUH65653:FUI65653 GED65653:GEE65653 GNZ65653:GOA65653 GXV65653:GXW65653 HHR65653:HHS65653 HRN65653:HRO65653 IBJ65653:IBK65653 ILF65653:ILG65653 IVB65653:IVC65653 JEX65653:JEY65653 JOT65653:JOU65653 JYP65653:JYQ65653 KIL65653:KIM65653 KSH65653:KSI65653 LCD65653:LCE65653 LLZ65653:LMA65653 LVV65653:LVW65653 MFR65653:MFS65653 MPN65653:MPO65653 MZJ65653:MZK65653 NJF65653:NJG65653 NTB65653:NTC65653 OCX65653:OCY65653 OMT65653:OMU65653 OWP65653:OWQ65653 PGL65653:PGM65653 PQH65653:PQI65653 QAD65653:QAE65653 QJZ65653:QKA65653 QTV65653:QTW65653 RDR65653:RDS65653 RNN65653:RNO65653 RXJ65653:RXK65653 SHF65653:SHG65653 SRB65653:SRC65653 TAX65653:TAY65653 TKT65653:TKU65653 TUP65653:TUQ65653 UEL65653:UEM65653 UOH65653:UOI65653 UYD65653:UYE65653 VHZ65653:VIA65653 VRV65653:VRW65653 WBR65653:WBS65653 WLN65653:WLO65653 WVJ65653:WVK65653 D131189 IX131189:IY131189 ST131189:SU131189 ACP131189:ACQ131189 AML131189:AMM131189 AWH131189:AWI131189 BGD131189:BGE131189 BPZ131189:BQA131189 BZV131189:BZW131189 CJR131189:CJS131189 CTN131189:CTO131189 DDJ131189:DDK131189 DNF131189:DNG131189 DXB131189:DXC131189 EGX131189:EGY131189 EQT131189:EQU131189 FAP131189:FAQ131189 FKL131189:FKM131189 FUH131189:FUI131189 GED131189:GEE131189 GNZ131189:GOA131189 GXV131189:GXW131189 HHR131189:HHS131189 HRN131189:HRO131189 IBJ131189:IBK131189 ILF131189:ILG131189 IVB131189:IVC131189 JEX131189:JEY131189 JOT131189:JOU131189 JYP131189:JYQ131189 KIL131189:KIM131189 KSH131189:KSI131189 LCD131189:LCE131189 LLZ131189:LMA131189 LVV131189:LVW131189 MFR131189:MFS131189 MPN131189:MPO131189 MZJ131189:MZK131189 NJF131189:NJG131189 NTB131189:NTC131189 OCX131189:OCY131189 OMT131189:OMU131189 OWP131189:OWQ131189 PGL131189:PGM131189 PQH131189:PQI131189 QAD131189:QAE131189 QJZ131189:QKA131189 QTV131189:QTW131189 RDR131189:RDS131189 RNN131189:RNO131189 RXJ131189:RXK131189 SHF131189:SHG131189 SRB131189:SRC131189 TAX131189:TAY131189 TKT131189:TKU131189 TUP131189:TUQ131189 UEL131189:UEM131189 UOH131189:UOI131189 UYD131189:UYE131189 VHZ131189:VIA131189 VRV131189:VRW131189 WBR131189:WBS131189 WLN131189:WLO131189 WVJ131189:WVK131189 D196725 IX196725:IY196725 ST196725:SU196725 ACP196725:ACQ196725 AML196725:AMM196725 AWH196725:AWI196725 BGD196725:BGE196725 BPZ196725:BQA196725 BZV196725:BZW196725 CJR196725:CJS196725 CTN196725:CTO196725 DDJ196725:DDK196725 DNF196725:DNG196725 DXB196725:DXC196725 EGX196725:EGY196725 EQT196725:EQU196725 FAP196725:FAQ196725 FKL196725:FKM196725 FUH196725:FUI196725 GED196725:GEE196725 GNZ196725:GOA196725 GXV196725:GXW196725 HHR196725:HHS196725 HRN196725:HRO196725 IBJ196725:IBK196725 ILF196725:ILG196725 IVB196725:IVC196725 JEX196725:JEY196725 JOT196725:JOU196725 JYP196725:JYQ196725 KIL196725:KIM196725 KSH196725:KSI196725 LCD196725:LCE196725 LLZ196725:LMA196725 LVV196725:LVW196725 MFR196725:MFS196725 MPN196725:MPO196725 MZJ196725:MZK196725 NJF196725:NJG196725 NTB196725:NTC196725 OCX196725:OCY196725 OMT196725:OMU196725 OWP196725:OWQ196725 PGL196725:PGM196725 PQH196725:PQI196725 QAD196725:QAE196725 QJZ196725:QKA196725 QTV196725:QTW196725 RDR196725:RDS196725 RNN196725:RNO196725 RXJ196725:RXK196725 SHF196725:SHG196725 SRB196725:SRC196725 TAX196725:TAY196725 TKT196725:TKU196725 TUP196725:TUQ196725 UEL196725:UEM196725 UOH196725:UOI196725 UYD196725:UYE196725 VHZ196725:VIA196725 VRV196725:VRW196725 WBR196725:WBS196725 WLN196725:WLO196725 WVJ196725:WVK196725 D262261 IX262261:IY262261 ST262261:SU262261 ACP262261:ACQ262261 AML262261:AMM262261 AWH262261:AWI262261 BGD262261:BGE262261 BPZ262261:BQA262261 BZV262261:BZW262261 CJR262261:CJS262261 CTN262261:CTO262261 DDJ262261:DDK262261 DNF262261:DNG262261 DXB262261:DXC262261 EGX262261:EGY262261 EQT262261:EQU262261 FAP262261:FAQ262261 FKL262261:FKM262261 FUH262261:FUI262261 GED262261:GEE262261 GNZ262261:GOA262261 GXV262261:GXW262261 HHR262261:HHS262261 HRN262261:HRO262261 IBJ262261:IBK262261 ILF262261:ILG262261 IVB262261:IVC262261 JEX262261:JEY262261 JOT262261:JOU262261 JYP262261:JYQ262261 KIL262261:KIM262261 KSH262261:KSI262261 LCD262261:LCE262261 LLZ262261:LMA262261 LVV262261:LVW262261 MFR262261:MFS262261 MPN262261:MPO262261 MZJ262261:MZK262261 NJF262261:NJG262261 NTB262261:NTC262261 OCX262261:OCY262261 OMT262261:OMU262261 OWP262261:OWQ262261 PGL262261:PGM262261 PQH262261:PQI262261 QAD262261:QAE262261 QJZ262261:QKA262261 QTV262261:QTW262261 RDR262261:RDS262261 RNN262261:RNO262261 RXJ262261:RXK262261 SHF262261:SHG262261 SRB262261:SRC262261 TAX262261:TAY262261 TKT262261:TKU262261 TUP262261:TUQ262261 UEL262261:UEM262261 UOH262261:UOI262261 UYD262261:UYE262261 VHZ262261:VIA262261 VRV262261:VRW262261 WBR262261:WBS262261 WLN262261:WLO262261 WVJ262261:WVK262261 D327797 IX327797:IY327797 ST327797:SU327797 ACP327797:ACQ327797 AML327797:AMM327797 AWH327797:AWI327797 BGD327797:BGE327797 BPZ327797:BQA327797 BZV327797:BZW327797 CJR327797:CJS327797 CTN327797:CTO327797 DDJ327797:DDK327797 DNF327797:DNG327797 DXB327797:DXC327797 EGX327797:EGY327797 EQT327797:EQU327797 FAP327797:FAQ327797 FKL327797:FKM327797 FUH327797:FUI327797 GED327797:GEE327797 GNZ327797:GOA327797 GXV327797:GXW327797 HHR327797:HHS327797 HRN327797:HRO327797 IBJ327797:IBK327797 ILF327797:ILG327797 IVB327797:IVC327797 JEX327797:JEY327797 JOT327797:JOU327797 JYP327797:JYQ327797 KIL327797:KIM327797 KSH327797:KSI327797 LCD327797:LCE327797 LLZ327797:LMA327797 LVV327797:LVW327797 MFR327797:MFS327797 MPN327797:MPO327797 MZJ327797:MZK327797 NJF327797:NJG327797 NTB327797:NTC327797 OCX327797:OCY327797 OMT327797:OMU327797 OWP327797:OWQ327797 PGL327797:PGM327797 PQH327797:PQI327797 QAD327797:QAE327797 QJZ327797:QKA327797 QTV327797:QTW327797 RDR327797:RDS327797 RNN327797:RNO327797 RXJ327797:RXK327797 SHF327797:SHG327797 SRB327797:SRC327797 TAX327797:TAY327797 TKT327797:TKU327797 TUP327797:TUQ327797 UEL327797:UEM327797 UOH327797:UOI327797 UYD327797:UYE327797 VHZ327797:VIA327797 VRV327797:VRW327797 WBR327797:WBS327797 WLN327797:WLO327797 WVJ327797:WVK327797 D393333 IX393333:IY393333 ST393333:SU393333 ACP393333:ACQ393333 AML393333:AMM393333 AWH393333:AWI393333 BGD393333:BGE393333 BPZ393333:BQA393333 BZV393333:BZW393333 CJR393333:CJS393333 CTN393333:CTO393333 DDJ393333:DDK393333 DNF393333:DNG393333 DXB393333:DXC393333 EGX393333:EGY393333 EQT393333:EQU393333 FAP393333:FAQ393333 FKL393333:FKM393333 FUH393333:FUI393333 GED393333:GEE393333 GNZ393333:GOA393333 GXV393333:GXW393333 HHR393333:HHS393333 HRN393333:HRO393333 IBJ393333:IBK393333 ILF393333:ILG393333 IVB393333:IVC393333 JEX393333:JEY393333 JOT393333:JOU393333 JYP393333:JYQ393333 KIL393333:KIM393333 KSH393333:KSI393333 LCD393333:LCE393333 LLZ393333:LMA393333 LVV393333:LVW393333 MFR393333:MFS393333 MPN393333:MPO393333 MZJ393333:MZK393333 NJF393333:NJG393333 NTB393333:NTC393333 OCX393333:OCY393333 OMT393333:OMU393333 OWP393333:OWQ393333 PGL393333:PGM393333 PQH393333:PQI393333 QAD393333:QAE393333 QJZ393333:QKA393333 QTV393333:QTW393333 RDR393333:RDS393333 RNN393333:RNO393333 RXJ393333:RXK393333 SHF393333:SHG393333 SRB393333:SRC393333 TAX393333:TAY393333 TKT393333:TKU393333 TUP393333:TUQ393333 UEL393333:UEM393333 UOH393333:UOI393333 UYD393333:UYE393333 VHZ393333:VIA393333 VRV393333:VRW393333 WBR393333:WBS393333 WLN393333:WLO393333 WVJ393333:WVK393333 D458869 IX458869:IY458869 ST458869:SU458869 ACP458869:ACQ458869 AML458869:AMM458869 AWH458869:AWI458869 BGD458869:BGE458869 BPZ458869:BQA458869 BZV458869:BZW458869 CJR458869:CJS458869 CTN458869:CTO458869 DDJ458869:DDK458869 DNF458869:DNG458869 DXB458869:DXC458869 EGX458869:EGY458869 EQT458869:EQU458869 FAP458869:FAQ458869 FKL458869:FKM458869 FUH458869:FUI458869 GED458869:GEE458869 GNZ458869:GOA458869 GXV458869:GXW458869 HHR458869:HHS458869 HRN458869:HRO458869 IBJ458869:IBK458869 ILF458869:ILG458869 IVB458869:IVC458869 JEX458869:JEY458869 JOT458869:JOU458869 JYP458869:JYQ458869 KIL458869:KIM458869 KSH458869:KSI458869 LCD458869:LCE458869 LLZ458869:LMA458869 LVV458869:LVW458869 MFR458869:MFS458869 MPN458869:MPO458869 MZJ458869:MZK458869 NJF458869:NJG458869 NTB458869:NTC458869 OCX458869:OCY458869 OMT458869:OMU458869 OWP458869:OWQ458869 PGL458869:PGM458869 PQH458869:PQI458869 QAD458869:QAE458869 QJZ458869:QKA458869 QTV458869:QTW458869 RDR458869:RDS458869 RNN458869:RNO458869 RXJ458869:RXK458869 SHF458869:SHG458869 SRB458869:SRC458869 TAX458869:TAY458869 TKT458869:TKU458869 TUP458869:TUQ458869 UEL458869:UEM458869 UOH458869:UOI458869 UYD458869:UYE458869 VHZ458869:VIA458869 VRV458869:VRW458869 WBR458869:WBS458869 WLN458869:WLO458869 WVJ458869:WVK458869 D524405 IX524405:IY524405 ST524405:SU524405 ACP524405:ACQ524405 AML524405:AMM524405 AWH524405:AWI524405 BGD524405:BGE524405 BPZ524405:BQA524405 BZV524405:BZW524405 CJR524405:CJS524405 CTN524405:CTO524405 DDJ524405:DDK524405 DNF524405:DNG524405 DXB524405:DXC524405 EGX524405:EGY524405 EQT524405:EQU524405 FAP524405:FAQ524405 FKL524405:FKM524405 FUH524405:FUI524405 GED524405:GEE524405 GNZ524405:GOA524405 GXV524405:GXW524405 HHR524405:HHS524405 HRN524405:HRO524405 IBJ524405:IBK524405 ILF524405:ILG524405 IVB524405:IVC524405 JEX524405:JEY524405 JOT524405:JOU524405 JYP524405:JYQ524405 KIL524405:KIM524405 KSH524405:KSI524405 LCD524405:LCE524405 LLZ524405:LMA524405 LVV524405:LVW524405 MFR524405:MFS524405 MPN524405:MPO524405 MZJ524405:MZK524405 NJF524405:NJG524405 NTB524405:NTC524405 OCX524405:OCY524405 OMT524405:OMU524405 OWP524405:OWQ524405 PGL524405:PGM524405 PQH524405:PQI524405 QAD524405:QAE524405 QJZ524405:QKA524405 QTV524405:QTW524405 RDR524405:RDS524405 RNN524405:RNO524405 RXJ524405:RXK524405 SHF524405:SHG524405 SRB524405:SRC524405 TAX524405:TAY524405 TKT524405:TKU524405 TUP524405:TUQ524405 UEL524405:UEM524405 UOH524405:UOI524405 UYD524405:UYE524405 VHZ524405:VIA524405 VRV524405:VRW524405 WBR524405:WBS524405 WLN524405:WLO524405 WVJ524405:WVK524405 D589941 IX589941:IY589941 ST589941:SU589941 ACP589941:ACQ589941 AML589941:AMM589941 AWH589941:AWI589941 BGD589941:BGE589941 BPZ589941:BQA589941 BZV589941:BZW589941 CJR589941:CJS589941 CTN589941:CTO589941 DDJ589941:DDK589941 DNF589941:DNG589941 DXB589941:DXC589941 EGX589941:EGY589941 EQT589941:EQU589941 FAP589941:FAQ589941 FKL589941:FKM589941 FUH589941:FUI589941 GED589941:GEE589941 GNZ589941:GOA589941 GXV589941:GXW589941 HHR589941:HHS589941 HRN589941:HRO589941 IBJ589941:IBK589941 ILF589941:ILG589941 IVB589941:IVC589941 JEX589941:JEY589941 JOT589941:JOU589941 JYP589941:JYQ589941 KIL589941:KIM589941 KSH589941:KSI589941 LCD589941:LCE589941 LLZ589941:LMA589941 LVV589941:LVW589941 MFR589941:MFS589941 MPN589941:MPO589941 MZJ589941:MZK589941 NJF589941:NJG589941 NTB589941:NTC589941 OCX589941:OCY589941 OMT589941:OMU589941 OWP589941:OWQ589941 PGL589941:PGM589941 PQH589941:PQI589941 QAD589941:QAE589941 QJZ589941:QKA589941 QTV589941:QTW589941 RDR589941:RDS589941 RNN589941:RNO589941 RXJ589941:RXK589941 SHF589941:SHG589941 SRB589941:SRC589941 TAX589941:TAY589941 TKT589941:TKU589941 TUP589941:TUQ589941 UEL589941:UEM589941 UOH589941:UOI589941 UYD589941:UYE589941 VHZ589941:VIA589941 VRV589941:VRW589941 WBR589941:WBS589941 WLN589941:WLO589941 WVJ589941:WVK589941 D655477 IX655477:IY655477 ST655477:SU655477 ACP655477:ACQ655477 AML655477:AMM655477 AWH655477:AWI655477 BGD655477:BGE655477 BPZ655477:BQA655477 BZV655477:BZW655477 CJR655477:CJS655477 CTN655477:CTO655477 DDJ655477:DDK655477 DNF655477:DNG655477 DXB655477:DXC655477 EGX655477:EGY655477 EQT655477:EQU655477 FAP655477:FAQ655477 FKL655477:FKM655477 FUH655477:FUI655477 GED655477:GEE655477 GNZ655477:GOA655477 GXV655477:GXW655477 HHR655477:HHS655477 HRN655477:HRO655477 IBJ655477:IBK655477 ILF655477:ILG655477 IVB655477:IVC655477 JEX655477:JEY655477 JOT655477:JOU655477 JYP655477:JYQ655477 KIL655477:KIM655477 KSH655477:KSI655477 LCD655477:LCE655477 LLZ655477:LMA655477 LVV655477:LVW655477 MFR655477:MFS655477 MPN655477:MPO655477 MZJ655477:MZK655477 NJF655477:NJG655477 NTB655477:NTC655477 OCX655477:OCY655477 OMT655477:OMU655477 OWP655477:OWQ655477 PGL655477:PGM655477 PQH655477:PQI655477 QAD655477:QAE655477 QJZ655477:QKA655477 QTV655477:QTW655477 RDR655477:RDS655477 RNN655477:RNO655477 RXJ655477:RXK655477 SHF655477:SHG655477 SRB655477:SRC655477 TAX655477:TAY655477 TKT655477:TKU655477 TUP655477:TUQ655477 UEL655477:UEM655477 UOH655477:UOI655477 UYD655477:UYE655477 VHZ655477:VIA655477 VRV655477:VRW655477 WBR655477:WBS655477 WLN655477:WLO655477 WVJ655477:WVK655477 D721013 IX721013:IY721013 ST721013:SU721013 ACP721013:ACQ721013 AML721013:AMM721013 AWH721013:AWI721013 BGD721013:BGE721013 BPZ721013:BQA721013 BZV721013:BZW721013 CJR721013:CJS721013 CTN721013:CTO721013 DDJ721013:DDK721013 DNF721013:DNG721013 DXB721013:DXC721013 EGX721013:EGY721013 EQT721013:EQU721013 FAP721013:FAQ721013 FKL721013:FKM721013 FUH721013:FUI721013 GED721013:GEE721013 GNZ721013:GOA721013 GXV721013:GXW721013 HHR721013:HHS721013 HRN721013:HRO721013 IBJ721013:IBK721013 ILF721013:ILG721013 IVB721013:IVC721013 JEX721013:JEY721013 JOT721013:JOU721013 JYP721013:JYQ721013 KIL721013:KIM721013 KSH721013:KSI721013 LCD721013:LCE721013 LLZ721013:LMA721013 LVV721013:LVW721013 MFR721013:MFS721013 MPN721013:MPO721013 MZJ721013:MZK721013 NJF721013:NJG721013 NTB721013:NTC721013 OCX721013:OCY721013 OMT721013:OMU721013 OWP721013:OWQ721013 PGL721013:PGM721013 PQH721013:PQI721013 QAD721013:QAE721013 QJZ721013:QKA721013 QTV721013:QTW721013 RDR721013:RDS721013 RNN721013:RNO721013 RXJ721013:RXK721013 SHF721013:SHG721013 SRB721013:SRC721013 TAX721013:TAY721013 TKT721013:TKU721013 TUP721013:TUQ721013 UEL721013:UEM721013 UOH721013:UOI721013 UYD721013:UYE721013 VHZ721013:VIA721013 VRV721013:VRW721013 WBR721013:WBS721013 WLN721013:WLO721013 WVJ721013:WVK721013 D786549 IX786549:IY786549 ST786549:SU786549 ACP786549:ACQ786549 AML786549:AMM786549 AWH786549:AWI786549 BGD786549:BGE786549 BPZ786549:BQA786549 BZV786549:BZW786549 CJR786549:CJS786549 CTN786549:CTO786549 DDJ786549:DDK786549 DNF786549:DNG786549 DXB786549:DXC786549 EGX786549:EGY786549 EQT786549:EQU786549 FAP786549:FAQ786549 FKL786549:FKM786549 FUH786549:FUI786549 GED786549:GEE786549 GNZ786549:GOA786549 GXV786549:GXW786549 HHR786549:HHS786549 HRN786549:HRO786549 IBJ786549:IBK786549 ILF786549:ILG786549 IVB786549:IVC786549 JEX786549:JEY786549 JOT786549:JOU786549 JYP786549:JYQ786549 KIL786549:KIM786549 KSH786549:KSI786549 LCD786549:LCE786549 LLZ786549:LMA786549 LVV786549:LVW786549 MFR786549:MFS786549 MPN786549:MPO786549 MZJ786549:MZK786549 NJF786549:NJG786549 NTB786549:NTC786549 OCX786549:OCY786549 OMT786549:OMU786549 OWP786549:OWQ786549 PGL786549:PGM786549 PQH786549:PQI786549 QAD786549:QAE786549 QJZ786549:QKA786549 QTV786549:QTW786549 RDR786549:RDS786549 RNN786549:RNO786549 RXJ786549:RXK786549 SHF786549:SHG786549 SRB786549:SRC786549 TAX786549:TAY786549 TKT786549:TKU786549 TUP786549:TUQ786549 UEL786549:UEM786549 UOH786549:UOI786549 UYD786549:UYE786549 VHZ786549:VIA786549 VRV786549:VRW786549 WBR786549:WBS786549 WLN786549:WLO786549 WVJ786549:WVK786549 D852085 IX852085:IY852085 ST852085:SU852085 ACP852085:ACQ852085 AML852085:AMM852085 AWH852085:AWI852085 BGD852085:BGE852085 BPZ852085:BQA852085 BZV852085:BZW852085 CJR852085:CJS852085 CTN852085:CTO852085 DDJ852085:DDK852085 DNF852085:DNG852085 DXB852085:DXC852085 EGX852085:EGY852085 EQT852085:EQU852085 FAP852085:FAQ852085 FKL852085:FKM852085 FUH852085:FUI852085 GED852085:GEE852085 GNZ852085:GOA852085 GXV852085:GXW852085 HHR852085:HHS852085 HRN852085:HRO852085 IBJ852085:IBK852085 ILF852085:ILG852085 IVB852085:IVC852085 JEX852085:JEY852085 JOT852085:JOU852085 JYP852085:JYQ852085 KIL852085:KIM852085 KSH852085:KSI852085 LCD852085:LCE852085 LLZ852085:LMA852085 LVV852085:LVW852085 MFR852085:MFS852085 MPN852085:MPO852085 MZJ852085:MZK852085 NJF852085:NJG852085 NTB852085:NTC852085 OCX852085:OCY852085 OMT852085:OMU852085 OWP852085:OWQ852085 PGL852085:PGM852085 PQH852085:PQI852085 QAD852085:QAE852085 QJZ852085:QKA852085 QTV852085:QTW852085 RDR852085:RDS852085 RNN852085:RNO852085 RXJ852085:RXK852085 SHF852085:SHG852085 SRB852085:SRC852085 TAX852085:TAY852085 TKT852085:TKU852085 TUP852085:TUQ852085 UEL852085:UEM852085 UOH852085:UOI852085 UYD852085:UYE852085 VHZ852085:VIA852085 VRV852085:VRW852085 WBR852085:WBS852085 WLN852085:WLO852085 WVJ852085:WVK852085 D917621 IX917621:IY917621 ST917621:SU917621 ACP917621:ACQ917621 AML917621:AMM917621 AWH917621:AWI917621 BGD917621:BGE917621 BPZ917621:BQA917621 BZV917621:BZW917621 CJR917621:CJS917621 CTN917621:CTO917621 DDJ917621:DDK917621 DNF917621:DNG917621 DXB917621:DXC917621 EGX917621:EGY917621 EQT917621:EQU917621 FAP917621:FAQ917621 FKL917621:FKM917621 FUH917621:FUI917621 GED917621:GEE917621 GNZ917621:GOA917621 GXV917621:GXW917621 HHR917621:HHS917621 HRN917621:HRO917621 IBJ917621:IBK917621 ILF917621:ILG917621 IVB917621:IVC917621 JEX917621:JEY917621 JOT917621:JOU917621 JYP917621:JYQ917621 KIL917621:KIM917621 KSH917621:KSI917621 LCD917621:LCE917621 LLZ917621:LMA917621 LVV917621:LVW917621 MFR917621:MFS917621 MPN917621:MPO917621 MZJ917621:MZK917621 NJF917621:NJG917621 NTB917621:NTC917621 OCX917621:OCY917621 OMT917621:OMU917621 OWP917621:OWQ917621 PGL917621:PGM917621 PQH917621:PQI917621 QAD917621:QAE917621 QJZ917621:QKA917621 QTV917621:QTW917621 RDR917621:RDS917621 RNN917621:RNO917621 RXJ917621:RXK917621 SHF917621:SHG917621 SRB917621:SRC917621 TAX917621:TAY917621 TKT917621:TKU917621 TUP917621:TUQ917621 UEL917621:UEM917621 UOH917621:UOI917621 UYD917621:UYE917621 VHZ917621:VIA917621 VRV917621:VRW917621 WBR917621:WBS917621 WLN917621:WLO917621 WVJ917621:WVK917621 D983157 IX983157:IY983157 ST983157:SU983157 ACP983157:ACQ983157 AML983157:AMM983157 AWH983157:AWI983157 BGD983157:BGE983157 BPZ983157:BQA983157 BZV983157:BZW983157 CJR983157:CJS983157 CTN983157:CTO983157 DDJ983157:DDK983157 DNF983157:DNG983157 DXB983157:DXC983157 EGX983157:EGY983157 EQT983157:EQU983157 FAP983157:FAQ983157 FKL983157:FKM983157 FUH983157:FUI983157 GED983157:GEE983157 GNZ983157:GOA983157 GXV983157:GXW983157 HHR983157:HHS983157 HRN983157:HRO983157 IBJ983157:IBK983157 ILF983157:ILG983157 IVB983157:IVC983157 JEX983157:JEY983157 JOT983157:JOU983157 JYP983157:JYQ983157 KIL983157:KIM983157 KSH983157:KSI983157 LCD983157:LCE983157 LLZ983157:LMA983157 LVV983157:LVW983157 MFR983157:MFS983157 MPN983157:MPO983157 MZJ983157:MZK983157 NJF983157:NJG983157 NTB983157:NTC983157 OCX983157:OCY983157 OMT983157:OMU983157 OWP983157:OWQ983157 PGL983157:PGM983157 PQH983157:PQI983157 QAD983157:QAE983157 QJZ983157:QKA983157 QTV983157:QTW983157 RDR983157:RDS983157 RNN983157:RNO983157 RXJ983157:RXK983157 SHF983157:SHG983157 SRB983157:SRC983157 TAX983157:TAY983157 TKT983157:TKU983157 TUP983157:TUQ983157 UEL983157:UEM983157 UOH983157:UOI983157 UYD983157:UYE983157 VHZ983157:VIA983157 VRV983157:VRW983157 WBR983157:WBS983157 WLN983157:WLO983157 WVJ983157:WVK983157">
      <formula1>0</formula1>
      <formula2>0</formula2>
    </dataValidation>
    <dataValidation type="custom" operator="greaterThanOrEqual" errorTitle="Error en los datos ingresados" error="El valor ingresado debe ser mayor o igual que cero" sqref="D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D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D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D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D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D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D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D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D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D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D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D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D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D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D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D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formula1>SUM(D8:D10)</formula1>
      <formula2>0</formula2>
    </dataValidation>
  </dataValidations>
  <printOptions horizontalCentered="1"/>
  <pageMargins left="0.2361111111111111" right="0.2361111111111111" top="0.74791666666666667" bottom="0.74791666666666667" header="0.51180555555555551" footer="0.51180555555555551"/>
  <pageSetup paperSize="9" scale="56" firstPageNumber="0" fitToHeight="0" orientation="portrait" horizontalDpi="300" verticalDpi="300" r:id="rId1"/>
  <headerFooter alignWithMargins="0"/>
  <rowBreaks count="1" manualBreakCount="1">
    <brk id="65" max="16383" man="1"/>
  </rowBreaks>
  <ignoredErrors>
    <ignoredError sqref="E9:E1048576" numberStoredAsText="1"/>
    <ignoredError sqref="D8:D9 G14:G22 D30:D44 G34 D50 G54 D57 G82 G129 D11:D12 D14:D20 G24" unlockedFormula="1"/>
  </ignoredErrors>
  <extLst>
    <ext xmlns:x14="http://schemas.microsoft.com/office/spreadsheetml/2009/9/main" uri="{CCE6A557-97BC-4b89-ADB6-D9C93CAAB3DF}">
      <x14:dataValidations xmlns:xm="http://schemas.microsoft.com/office/excel/2006/main" count="2">
        <x14:dataValidation type="custom" operator="greaterThan" showInputMessage="1" showErrorMessage="1" errorTitle="eee">
          <x14:formula1>
            <xm:f>OR(D14=0, D14&lt;50)</xm:f>
          </x14:formula1>
          <x14:formula2>
            <xm:f>0</xm:f>
          </x14:formula2>
          <xm:sqref>D14 IX14:IY14 ST14:SU14 ACP14:ACQ14 AML14:AMM14 AWH14:AWI14 BGD14:BGE14 BPZ14:BQA14 BZV14:BZW14 CJR14:CJS14 CTN14:CTO14 DDJ14:DDK14 DNF14:DNG14 DXB14:DXC14 EGX14:EGY14 EQT14:EQU14 FAP14:FAQ14 FKL14:FKM14 FUH14:FUI14 GED14:GEE14 GNZ14:GOA14 GXV14:GXW14 HHR14:HHS14 HRN14:HRO14 IBJ14:IBK14 ILF14:ILG14 IVB14:IVC14 JEX14:JEY14 JOT14:JOU14 JYP14:JYQ14 KIL14:KIM14 KSH14:KSI14 LCD14:LCE14 LLZ14:LMA14 LVV14:LVW14 MFR14:MFS14 MPN14:MPO14 MZJ14:MZK14 NJF14:NJG14 NTB14:NTC14 OCX14:OCY14 OMT14:OMU14 OWP14:OWQ14 PGL14:PGM14 PQH14:PQI14 QAD14:QAE14 QJZ14:QKA14 QTV14:QTW14 RDR14:RDS14 RNN14:RNO14 RXJ14:RXK14 SHF14:SHG14 SRB14:SRC14 TAX14:TAY14 TKT14:TKU14 TUP14:TUQ14 UEL14:UEM14 UOH14:UOI14 UYD14:UYE14 VHZ14:VIA14 VRV14:VRW14 WBR14:WBS14 WLN14:WLO14 WVJ14:WVK14 D65550 IX65550:IY65550 ST65550:SU65550 ACP65550:ACQ65550 AML65550:AMM65550 AWH65550:AWI65550 BGD65550:BGE65550 BPZ65550:BQA65550 BZV65550:BZW65550 CJR65550:CJS65550 CTN65550:CTO65550 DDJ65550:DDK65550 DNF65550:DNG65550 DXB65550:DXC65550 EGX65550:EGY65550 EQT65550:EQU65550 FAP65550:FAQ65550 FKL65550:FKM65550 FUH65550:FUI65550 GED65550:GEE65550 GNZ65550:GOA65550 GXV65550:GXW65550 HHR65550:HHS65550 HRN65550:HRO65550 IBJ65550:IBK65550 ILF65550:ILG65550 IVB65550:IVC65550 JEX65550:JEY65550 JOT65550:JOU65550 JYP65550:JYQ65550 KIL65550:KIM65550 KSH65550:KSI65550 LCD65550:LCE65550 LLZ65550:LMA65550 LVV65550:LVW65550 MFR65550:MFS65550 MPN65550:MPO65550 MZJ65550:MZK65550 NJF65550:NJG65550 NTB65550:NTC65550 OCX65550:OCY65550 OMT65550:OMU65550 OWP65550:OWQ65550 PGL65550:PGM65550 PQH65550:PQI65550 QAD65550:QAE65550 QJZ65550:QKA65550 QTV65550:QTW65550 RDR65550:RDS65550 RNN65550:RNO65550 RXJ65550:RXK65550 SHF65550:SHG65550 SRB65550:SRC65550 TAX65550:TAY65550 TKT65550:TKU65550 TUP65550:TUQ65550 UEL65550:UEM65550 UOH65550:UOI65550 UYD65550:UYE65550 VHZ65550:VIA65550 VRV65550:VRW65550 WBR65550:WBS65550 WLN65550:WLO65550 WVJ65550:WVK65550 D131086 IX131086:IY131086 ST131086:SU131086 ACP131086:ACQ131086 AML131086:AMM131086 AWH131086:AWI131086 BGD131086:BGE131086 BPZ131086:BQA131086 BZV131086:BZW131086 CJR131086:CJS131086 CTN131086:CTO131086 DDJ131086:DDK131086 DNF131086:DNG131086 DXB131086:DXC131086 EGX131086:EGY131086 EQT131086:EQU131086 FAP131086:FAQ131086 FKL131086:FKM131086 FUH131086:FUI131086 GED131086:GEE131086 GNZ131086:GOA131086 GXV131086:GXW131086 HHR131086:HHS131086 HRN131086:HRO131086 IBJ131086:IBK131086 ILF131086:ILG131086 IVB131086:IVC131086 JEX131086:JEY131086 JOT131086:JOU131086 JYP131086:JYQ131086 KIL131086:KIM131086 KSH131086:KSI131086 LCD131086:LCE131086 LLZ131086:LMA131086 LVV131086:LVW131086 MFR131086:MFS131086 MPN131086:MPO131086 MZJ131086:MZK131086 NJF131086:NJG131086 NTB131086:NTC131086 OCX131086:OCY131086 OMT131086:OMU131086 OWP131086:OWQ131086 PGL131086:PGM131086 PQH131086:PQI131086 QAD131086:QAE131086 QJZ131086:QKA131086 QTV131086:QTW131086 RDR131086:RDS131086 RNN131086:RNO131086 RXJ131086:RXK131086 SHF131086:SHG131086 SRB131086:SRC131086 TAX131086:TAY131086 TKT131086:TKU131086 TUP131086:TUQ131086 UEL131086:UEM131086 UOH131086:UOI131086 UYD131086:UYE131086 VHZ131086:VIA131086 VRV131086:VRW131086 WBR131086:WBS131086 WLN131086:WLO131086 WVJ131086:WVK131086 D196622 IX196622:IY196622 ST196622:SU196622 ACP196622:ACQ196622 AML196622:AMM196622 AWH196622:AWI196622 BGD196622:BGE196622 BPZ196622:BQA196622 BZV196622:BZW196622 CJR196622:CJS196622 CTN196622:CTO196622 DDJ196622:DDK196622 DNF196622:DNG196622 DXB196622:DXC196622 EGX196622:EGY196622 EQT196622:EQU196622 FAP196622:FAQ196622 FKL196622:FKM196622 FUH196622:FUI196622 GED196622:GEE196622 GNZ196622:GOA196622 GXV196622:GXW196622 HHR196622:HHS196622 HRN196622:HRO196622 IBJ196622:IBK196622 ILF196622:ILG196622 IVB196622:IVC196622 JEX196622:JEY196622 JOT196622:JOU196622 JYP196622:JYQ196622 KIL196622:KIM196622 KSH196622:KSI196622 LCD196622:LCE196622 LLZ196622:LMA196622 LVV196622:LVW196622 MFR196622:MFS196622 MPN196622:MPO196622 MZJ196622:MZK196622 NJF196622:NJG196622 NTB196622:NTC196622 OCX196622:OCY196622 OMT196622:OMU196622 OWP196622:OWQ196622 PGL196622:PGM196622 PQH196622:PQI196622 QAD196622:QAE196622 QJZ196622:QKA196622 QTV196622:QTW196622 RDR196622:RDS196622 RNN196622:RNO196622 RXJ196622:RXK196622 SHF196622:SHG196622 SRB196622:SRC196622 TAX196622:TAY196622 TKT196622:TKU196622 TUP196622:TUQ196622 UEL196622:UEM196622 UOH196622:UOI196622 UYD196622:UYE196622 VHZ196622:VIA196622 VRV196622:VRW196622 WBR196622:WBS196622 WLN196622:WLO196622 WVJ196622:WVK196622 D262158 IX262158:IY262158 ST262158:SU262158 ACP262158:ACQ262158 AML262158:AMM262158 AWH262158:AWI262158 BGD262158:BGE262158 BPZ262158:BQA262158 BZV262158:BZW262158 CJR262158:CJS262158 CTN262158:CTO262158 DDJ262158:DDK262158 DNF262158:DNG262158 DXB262158:DXC262158 EGX262158:EGY262158 EQT262158:EQU262158 FAP262158:FAQ262158 FKL262158:FKM262158 FUH262158:FUI262158 GED262158:GEE262158 GNZ262158:GOA262158 GXV262158:GXW262158 HHR262158:HHS262158 HRN262158:HRO262158 IBJ262158:IBK262158 ILF262158:ILG262158 IVB262158:IVC262158 JEX262158:JEY262158 JOT262158:JOU262158 JYP262158:JYQ262158 KIL262158:KIM262158 KSH262158:KSI262158 LCD262158:LCE262158 LLZ262158:LMA262158 LVV262158:LVW262158 MFR262158:MFS262158 MPN262158:MPO262158 MZJ262158:MZK262158 NJF262158:NJG262158 NTB262158:NTC262158 OCX262158:OCY262158 OMT262158:OMU262158 OWP262158:OWQ262158 PGL262158:PGM262158 PQH262158:PQI262158 QAD262158:QAE262158 QJZ262158:QKA262158 QTV262158:QTW262158 RDR262158:RDS262158 RNN262158:RNO262158 RXJ262158:RXK262158 SHF262158:SHG262158 SRB262158:SRC262158 TAX262158:TAY262158 TKT262158:TKU262158 TUP262158:TUQ262158 UEL262158:UEM262158 UOH262158:UOI262158 UYD262158:UYE262158 VHZ262158:VIA262158 VRV262158:VRW262158 WBR262158:WBS262158 WLN262158:WLO262158 WVJ262158:WVK262158 D327694 IX327694:IY327694 ST327694:SU327694 ACP327694:ACQ327694 AML327694:AMM327694 AWH327694:AWI327694 BGD327694:BGE327694 BPZ327694:BQA327694 BZV327694:BZW327694 CJR327694:CJS327694 CTN327694:CTO327694 DDJ327694:DDK327694 DNF327694:DNG327694 DXB327694:DXC327694 EGX327694:EGY327694 EQT327694:EQU327694 FAP327694:FAQ327694 FKL327694:FKM327694 FUH327694:FUI327694 GED327694:GEE327694 GNZ327694:GOA327694 GXV327694:GXW327694 HHR327694:HHS327694 HRN327694:HRO327694 IBJ327694:IBK327694 ILF327694:ILG327694 IVB327694:IVC327694 JEX327694:JEY327694 JOT327694:JOU327694 JYP327694:JYQ327694 KIL327694:KIM327694 KSH327694:KSI327694 LCD327694:LCE327694 LLZ327694:LMA327694 LVV327694:LVW327694 MFR327694:MFS327694 MPN327694:MPO327694 MZJ327694:MZK327694 NJF327694:NJG327694 NTB327694:NTC327694 OCX327694:OCY327694 OMT327694:OMU327694 OWP327694:OWQ327694 PGL327694:PGM327694 PQH327694:PQI327694 QAD327694:QAE327694 QJZ327694:QKA327694 QTV327694:QTW327694 RDR327694:RDS327694 RNN327694:RNO327694 RXJ327694:RXK327694 SHF327694:SHG327694 SRB327694:SRC327694 TAX327694:TAY327694 TKT327694:TKU327694 TUP327694:TUQ327694 UEL327694:UEM327694 UOH327694:UOI327694 UYD327694:UYE327694 VHZ327694:VIA327694 VRV327694:VRW327694 WBR327694:WBS327694 WLN327694:WLO327694 WVJ327694:WVK327694 D393230 IX393230:IY393230 ST393230:SU393230 ACP393230:ACQ393230 AML393230:AMM393230 AWH393230:AWI393230 BGD393230:BGE393230 BPZ393230:BQA393230 BZV393230:BZW393230 CJR393230:CJS393230 CTN393230:CTO393230 DDJ393230:DDK393230 DNF393230:DNG393230 DXB393230:DXC393230 EGX393230:EGY393230 EQT393230:EQU393230 FAP393230:FAQ393230 FKL393230:FKM393230 FUH393230:FUI393230 GED393230:GEE393230 GNZ393230:GOA393230 GXV393230:GXW393230 HHR393230:HHS393230 HRN393230:HRO393230 IBJ393230:IBK393230 ILF393230:ILG393230 IVB393230:IVC393230 JEX393230:JEY393230 JOT393230:JOU393230 JYP393230:JYQ393230 KIL393230:KIM393230 KSH393230:KSI393230 LCD393230:LCE393230 LLZ393230:LMA393230 LVV393230:LVW393230 MFR393230:MFS393230 MPN393230:MPO393230 MZJ393230:MZK393230 NJF393230:NJG393230 NTB393230:NTC393230 OCX393230:OCY393230 OMT393230:OMU393230 OWP393230:OWQ393230 PGL393230:PGM393230 PQH393230:PQI393230 QAD393230:QAE393230 QJZ393230:QKA393230 QTV393230:QTW393230 RDR393230:RDS393230 RNN393230:RNO393230 RXJ393230:RXK393230 SHF393230:SHG393230 SRB393230:SRC393230 TAX393230:TAY393230 TKT393230:TKU393230 TUP393230:TUQ393230 UEL393230:UEM393230 UOH393230:UOI393230 UYD393230:UYE393230 VHZ393230:VIA393230 VRV393230:VRW393230 WBR393230:WBS393230 WLN393230:WLO393230 WVJ393230:WVK393230 D458766 IX458766:IY458766 ST458766:SU458766 ACP458766:ACQ458766 AML458766:AMM458766 AWH458766:AWI458766 BGD458766:BGE458766 BPZ458766:BQA458766 BZV458766:BZW458766 CJR458766:CJS458766 CTN458766:CTO458766 DDJ458766:DDK458766 DNF458766:DNG458766 DXB458766:DXC458766 EGX458766:EGY458766 EQT458766:EQU458766 FAP458766:FAQ458766 FKL458766:FKM458766 FUH458766:FUI458766 GED458766:GEE458766 GNZ458766:GOA458766 GXV458766:GXW458766 HHR458766:HHS458766 HRN458766:HRO458766 IBJ458766:IBK458766 ILF458766:ILG458766 IVB458766:IVC458766 JEX458766:JEY458766 JOT458766:JOU458766 JYP458766:JYQ458766 KIL458766:KIM458766 KSH458766:KSI458766 LCD458766:LCE458766 LLZ458766:LMA458766 LVV458766:LVW458766 MFR458766:MFS458766 MPN458766:MPO458766 MZJ458766:MZK458766 NJF458766:NJG458766 NTB458766:NTC458766 OCX458766:OCY458766 OMT458766:OMU458766 OWP458766:OWQ458766 PGL458766:PGM458766 PQH458766:PQI458766 QAD458766:QAE458766 QJZ458766:QKA458766 QTV458766:QTW458766 RDR458766:RDS458766 RNN458766:RNO458766 RXJ458766:RXK458766 SHF458766:SHG458766 SRB458766:SRC458766 TAX458766:TAY458766 TKT458766:TKU458766 TUP458766:TUQ458766 UEL458766:UEM458766 UOH458766:UOI458766 UYD458766:UYE458766 VHZ458766:VIA458766 VRV458766:VRW458766 WBR458766:WBS458766 WLN458766:WLO458766 WVJ458766:WVK458766 D524302 IX524302:IY524302 ST524302:SU524302 ACP524302:ACQ524302 AML524302:AMM524302 AWH524302:AWI524302 BGD524302:BGE524302 BPZ524302:BQA524302 BZV524302:BZW524302 CJR524302:CJS524302 CTN524302:CTO524302 DDJ524302:DDK524302 DNF524302:DNG524302 DXB524302:DXC524302 EGX524302:EGY524302 EQT524302:EQU524302 FAP524302:FAQ524302 FKL524302:FKM524302 FUH524302:FUI524302 GED524302:GEE524302 GNZ524302:GOA524302 GXV524302:GXW524302 HHR524302:HHS524302 HRN524302:HRO524302 IBJ524302:IBK524302 ILF524302:ILG524302 IVB524302:IVC524302 JEX524302:JEY524302 JOT524302:JOU524302 JYP524302:JYQ524302 KIL524302:KIM524302 KSH524302:KSI524302 LCD524302:LCE524302 LLZ524302:LMA524302 LVV524302:LVW524302 MFR524302:MFS524302 MPN524302:MPO524302 MZJ524302:MZK524302 NJF524302:NJG524302 NTB524302:NTC524302 OCX524302:OCY524302 OMT524302:OMU524302 OWP524302:OWQ524302 PGL524302:PGM524302 PQH524302:PQI524302 QAD524302:QAE524302 QJZ524302:QKA524302 QTV524302:QTW524302 RDR524302:RDS524302 RNN524302:RNO524302 RXJ524302:RXK524302 SHF524302:SHG524302 SRB524302:SRC524302 TAX524302:TAY524302 TKT524302:TKU524302 TUP524302:TUQ524302 UEL524302:UEM524302 UOH524302:UOI524302 UYD524302:UYE524302 VHZ524302:VIA524302 VRV524302:VRW524302 WBR524302:WBS524302 WLN524302:WLO524302 WVJ524302:WVK524302 D589838 IX589838:IY589838 ST589838:SU589838 ACP589838:ACQ589838 AML589838:AMM589838 AWH589838:AWI589838 BGD589838:BGE589838 BPZ589838:BQA589838 BZV589838:BZW589838 CJR589838:CJS589838 CTN589838:CTO589838 DDJ589838:DDK589838 DNF589838:DNG589838 DXB589838:DXC589838 EGX589838:EGY589838 EQT589838:EQU589838 FAP589838:FAQ589838 FKL589838:FKM589838 FUH589838:FUI589838 GED589838:GEE589838 GNZ589838:GOA589838 GXV589838:GXW589838 HHR589838:HHS589838 HRN589838:HRO589838 IBJ589838:IBK589838 ILF589838:ILG589838 IVB589838:IVC589838 JEX589838:JEY589838 JOT589838:JOU589838 JYP589838:JYQ589838 KIL589838:KIM589838 KSH589838:KSI589838 LCD589838:LCE589838 LLZ589838:LMA589838 LVV589838:LVW589838 MFR589838:MFS589838 MPN589838:MPO589838 MZJ589838:MZK589838 NJF589838:NJG589838 NTB589838:NTC589838 OCX589838:OCY589838 OMT589838:OMU589838 OWP589838:OWQ589838 PGL589838:PGM589838 PQH589838:PQI589838 QAD589838:QAE589838 QJZ589838:QKA589838 QTV589838:QTW589838 RDR589838:RDS589838 RNN589838:RNO589838 RXJ589838:RXK589838 SHF589838:SHG589838 SRB589838:SRC589838 TAX589838:TAY589838 TKT589838:TKU589838 TUP589838:TUQ589838 UEL589838:UEM589838 UOH589838:UOI589838 UYD589838:UYE589838 VHZ589838:VIA589838 VRV589838:VRW589838 WBR589838:WBS589838 WLN589838:WLO589838 WVJ589838:WVK589838 D655374 IX655374:IY655374 ST655374:SU655374 ACP655374:ACQ655374 AML655374:AMM655374 AWH655374:AWI655374 BGD655374:BGE655374 BPZ655374:BQA655374 BZV655374:BZW655374 CJR655374:CJS655374 CTN655374:CTO655374 DDJ655374:DDK655374 DNF655374:DNG655374 DXB655374:DXC655374 EGX655374:EGY655374 EQT655374:EQU655374 FAP655374:FAQ655374 FKL655374:FKM655374 FUH655374:FUI655374 GED655374:GEE655374 GNZ655374:GOA655374 GXV655374:GXW655374 HHR655374:HHS655374 HRN655374:HRO655374 IBJ655374:IBK655374 ILF655374:ILG655374 IVB655374:IVC655374 JEX655374:JEY655374 JOT655374:JOU655374 JYP655374:JYQ655374 KIL655374:KIM655374 KSH655374:KSI655374 LCD655374:LCE655374 LLZ655374:LMA655374 LVV655374:LVW655374 MFR655374:MFS655374 MPN655374:MPO655374 MZJ655374:MZK655374 NJF655374:NJG655374 NTB655374:NTC655374 OCX655374:OCY655374 OMT655374:OMU655374 OWP655374:OWQ655374 PGL655374:PGM655374 PQH655374:PQI655374 QAD655374:QAE655374 QJZ655374:QKA655374 QTV655374:QTW655374 RDR655374:RDS655374 RNN655374:RNO655374 RXJ655374:RXK655374 SHF655374:SHG655374 SRB655374:SRC655374 TAX655374:TAY655374 TKT655374:TKU655374 TUP655374:TUQ655374 UEL655374:UEM655374 UOH655374:UOI655374 UYD655374:UYE655374 VHZ655374:VIA655374 VRV655374:VRW655374 WBR655374:WBS655374 WLN655374:WLO655374 WVJ655374:WVK655374 D720910 IX720910:IY720910 ST720910:SU720910 ACP720910:ACQ720910 AML720910:AMM720910 AWH720910:AWI720910 BGD720910:BGE720910 BPZ720910:BQA720910 BZV720910:BZW720910 CJR720910:CJS720910 CTN720910:CTO720910 DDJ720910:DDK720910 DNF720910:DNG720910 DXB720910:DXC720910 EGX720910:EGY720910 EQT720910:EQU720910 FAP720910:FAQ720910 FKL720910:FKM720910 FUH720910:FUI720910 GED720910:GEE720910 GNZ720910:GOA720910 GXV720910:GXW720910 HHR720910:HHS720910 HRN720910:HRO720910 IBJ720910:IBK720910 ILF720910:ILG720910 IVB720910:IVC720910 JEX720910:JEY720910 JOT720910:JOU720910 JYP720910:JYQ720910 KIL720910:KIM720910 KSH720910:KSI720910 LCD720910:LCE720910 LLZ720910:LMA720910 LVV720910:LVW720910 MFR720910:MFS720910 MPN720910:MPO720910 MZJ720910:MZK720910 NJF720910:NJG720910 NTB720910:NTC720910 OCX720910:OCY720910 OMT720910:OMU720910 OWP720910:OWQ720910 PGL720910:PGM720910 PQH720910:PQI720910 QAD720910:QAE720910 QJZ720910:QKA720910 QTV720910:QTW720910 RDR720910:RDS720910 RNN720910:RNO720910 RXJ720910:RXK720910 SHF720910:SHG720910 SRB720910:SRC720910 TAX720910:TAY720910 TKT720910:TKU720910 TUP720910:TUQ720910 UEL720910:UEM720910 UOH720910:UOI720910 UYD720910:UYE720910 VHZ720910:VIA720910 VRV720910:VRW720910 WBR720910:WBS720910 WLN720910:WLO720910 WVJ720910:WVK720910 D786446 IX786446:IY786446 ST786446:SU786446 ACP786446:ACQ786446 AML786446:AMM786446 AWH786446:AWI786446 BGD786446:BGE786446 BPZ786446:BQA786446 BZV786446:BZW786446 CJR786446:CJS786446 CTN786446:CTO786446 DDJ786446:DDK786446 DNF786446:DNG786446 DXB786446:DXC786446 EGX786446:EGY786446 EQT786446:EQU786446 FAP786446:FAQ786446 FKL786446:FKM786446 FUH786446:FUI786446 GED786446:GEE786446 GNZ786446:GOA786446 GXV786446:GXW786446 HHR786446:HHS786446 HRN786446:HRO786446 IBJ786446:IBK786446 ILF786446:ILG786446 IVB786446:IVC786446 JEX786446:JEY786446 JOT786446:JOU786446 JYP786446:JYQ786446 KIL786446:KIM786446 KSH786446:KSI786446 LCD786446:LCE786446 LLZ786446:LMA786446 LVV786446:LVW786446 MFR786446:MFS786446 MPN786446:MPO786446 MZJ786446:MZK786446 NJF786446:NJG786446 NTB786446:NTC786446 OCX786446:OCY786446 OMT786446:OMU786446 OWP786446:OWQ786446 PGL786446:PGM786446 PQH786446:PQI786446 QAD786446:QAE786446 QJZ786446:QKA786446 QTV786446:QTW786446 RDR786446:RDS786446 RNN786446:RNO786446 RXJ786446:RXK786446 SHF786446:SHG786446 SRB786446:SRC786446 TAX786446:TAY786446 TKT786446:TKU786446 TUP786446:TUQ786446 UEL786446:UEM786446 UOH786446:UOI786446 UYD786446:UYE786446 VHZ786446:VIA786446 VRV786446:VRW786446 WBR786446:WBS786446 WLN786446:WLO786446 WVJ786446:WVK786446 D851982 IX851982:IY851982 ST851982:SU851982 ACP851982:ACQ851982 AML851982:AMM851982 AWH851982:AWI851982 BGD851982:BGE851982 BPZ851982:BQA851982 BZV851982:BZW851982 CJR851982:CJS851982 CTN851982:CTO851982 DDJ851982:DDK851982 DNF851982:DNG851982 DXB851982:DXC851982 EGX851982:EGY851982 EQT851982:EQU851982 FAP851982:FAQ851982 FKL851982:FKM851982 FUH851982:FUI851982 GED851982:GEE851982 GNZ851982:GOA851982 GXV851982:GXW851982 HHR851982:HHS851982 HRN851982:HRO851982 IBJ851982:IBK851982 ILF851982:ILG851982 IVB851982:IVC851982 JEX851982:JEY851982 JOT851982:JOU851982 JYP851982:JYQ851982 KIL851982:KIM851982 KSH851982:KSI851982 LCD851982:LCE851982 LLZ851982:LMA851982 LVV851982:LVW851982 MFR851982:MFS851982 MPN851982:MPO851982 MZJ851982:MZK851982 NJF851982:NJG851982 NTB851982:NTC851982 OCX851982:OCY851982 OMT851982:OMU851982 OWP851982:OWQ851982 PGL851982:PGM851982 PQH851982:PQI851982 QAD851982:QAE851982 QJZ851982:QKA851982 QTV851982:QTW851982 RDR851982:RDS851982 RNN851982:RNO851982 RXJ851982:RXK851982 SHF851982:SHG851982 SRB851982:SRC851982 TAX851982:TAY851982 TKT851982:TKU851982 TUP851982:TUQ851982 UEL851982:UEM851982 UOH851982:UOI851982 UYD851982:UYE851982 VHZ851982:VIA851982 VRV851982:VRW851982 WBR851982:WBS851982 WLN851982:WLO851982 WVJ851982:WVK851982 D917518 IX917518:IY917518 ST917518:SU917518 ACP917518:ACQ917518 AML917518:AMM917518 AWH917518:AWI917518 BGD917518:BGE917518 BPZ917518:BQA917518 BZV917518:BZW917518 CJR917518:CJS917518 CTN917518:CTO917518 DDJ917518:DDK917518 DNF917518:DNG917518 DXB917518:DXC917518 EGX917518:EGY917518 EQT917518:EQU917518 FAP917518:FAQ917518 FKL917518:FKM917518 FUH917518:FUI917518 GED917518:GEE917518 GNZ917518:GOA917518 GXV917518:GXW917518 HHR917518:HHS917518 HRN917518:HRO917518 IBJ917518:IBK917518 ILF917518:ILG917518 IVB917518:IVC917518 JEX917518:JEY917518 JOT917518:JOU917518 JYP917518:JYQ917518 KIL917518:KIM917518 KSH917518:KSI917518 LCD917518:LCE917518 LLZ917518:LMA917518 LVV917518:LVW917518 MFR917518:MFS917518 MPN917518:MPO917518 MZJ917518:MZK917518 NJF917518:NJG917518 NTB917518:NTC917518 OCX917518:OCY917518 OMT917518:OMU917518 OWP917518:OWQ917518 PGL917518:PGM917518 PQH917518:PQI917518 QAD917518:QAE917518 QJZ917518:QKA917518 QTV917518:QTW917518 RDR917518:RDS917518 RNN917518:RNO917518 RXJ917518:RXK917518 SHF917518:SHG917518 SRB917518:SRC917518 TAX917518:TAY917518 TKT917518:TKU917518 TUP917518:TUQ917518 UEL917518:UEM917518 UOH917518:UOI917518 UYD917518:UYE917518 VHZ917518:VIA917518 VRV917518:VRW917518 WBR917518:WBS917518 WLN917518:WLO917518 WVJ917518:WVK917518 D983054 IX983054:IY983054 ST983054:SU983054 ACP983054:ACQ983054 AML983054:AMM983054 AWH983054:AWI983054 BGD983054:BGE983054 BPZ983054:BQA983054 BZV983054:BZW983054 CJR983054:CJS983054 CTN983054:CTO983054 DDJ983054:DDK983054 DNF983054:DNG983054 DXB983054:DXC983054 EGX983054:EGY983054 EQT983054:EQU983054 FAP983054:FAQ983054 FKL983054:FKM983054 FUH983054:FUI983054 GED983054:GEE983054 GNZ983054:GOA983054 GXV983054:GXW983054 HHR983054:HHS983054 HRN983054:HRO983054 IBJ983054:IBK983054 ILF983054:ILG983054 IVB983054:IVC983054 JEX983054:JEY983054 JOT983054:JOU983054 JYP983054:JYQ983054 KIL983054:KIM983054 KSH983054:KSI983054 LCD983054:LCE983054 LLZ983054:LMA983054 LVV983054:LVW983054 MFR983054:MFS983054 MPN983054:MPO983054 MZJ983054:MZK983054 NJF983054:NJG983054 NTB983054:NTC983054 OCX983054:OCY983054 OMT983054:OMU983054 OWP983054:OWQ983054 PGL983054:PGM983054 PQH983054:PQI983054 QAD983054:QAE983054 QJZ983054:QKA983054 QTV983054:QTW983054 RDR983054:RDS983054 RNN983054:RNO983054 RXJ983054:RXK983054 SHF983054:SHG983054 SRB983054:SRC983054 TAX983054:TAY983054 TKT983054:TKU983054 TUP983054:TUQ983054 UEL983054:UEM983054 UOH983054:UOI983054 UYD983054:UYE983054 VHZ983054:VIA983054 VRV983054:VRW983054 WBR983054:WBS983054 WLN983054:WLO983054 WVJ983054:WVK983054 D16:D17 IX16:IY17 ST16:SU17 ACP16:ACQ17 AML16:AMM17 AWH16:AWI17 BGD16:BGE17 BPZ16:BQA17 BZV16:BZW17 CJR16:CJS17 CTN16:CTO17 DDJ16:DDK17 DNF16:DNG17 DXB16:DXC17 EGX16:EGY17 EQT16:EQU17 FAP16:FAQ17 FKL16:FKM17 FUH16:FUI17 GED16:GEE17 GNZ16:GOA17 GXV16:GXW17 HHR16:HHS17 HRN16:HRO17 IBJ16:IBK17 ILF16:ILG17 IVB16:IVC17 JEX16:JEY17 JOT16:JOU17 JYP16:JYQ17 KIL16:KIM17 KSH16:KSI17 LCD16:LCE17 LLZ16:LMA17 LVV16:LVW17 MFR16:MFS17 MPN16:MPO17 MZJ16:MZK17 NJF16:NJG17 NTB16:NTC17 OCX16:OCY17 OMT16:OMU17 OWP16:OWQ17 PGL16:PGM17 PQH16:PQI17 QAD16:QAE17 QJZ16:QKA17 QTV16:QTW17 RDR16:RDS17 RNN16:RNO17 RXJ16:RXK17 SHF16:SHG17 SRB16:SRC17 TAX16:TAY17 TKT16:TKU17 TUP16:TUQ17 UEL16:UEM17 UOH16:UOI17 UYD16:UYE17 VHZ16:VIA17 VRV16:VRW17 WBR16:WBS17 WLN16:WLO17 WVJ16:WVK17 D65552:D65553 IX65552:IY65553 ST65552:SU65553 ACP65552:ACQ65553 AML65552:AMM65553 AWH65552:AWI65553 BGD65552:BGE65553 BPZ65552:BQA65553 BZV65552:BZW65553 CJR65552:CJS65553 CTN65552:CTO65553 DDJ65552:DDK65553 DNF65552:DNG65553 DXB65552:DXC65553 EGX65552:EGY65553 EQT65552:EQU65553 FAP65552:FAQ65553 FKL65552:FKM65553 FUH65552:FUI65553 GED65552:GEE65553 GNZ65552:GOA65553 GXV65552:GXW65553 HHR65552:HHS65553 HRN65552:HRO65553 IBJ65552:IBK65553 ILF65552:ILG65553 IVB65552:IVC65553 JEX65552:JEY65553 JOT65552:JOU65553 JYP65552:JYQ65553 KIL65552:KIM65553 KSH65552:KSI65553 LCD65552:LCE65553 LLZ65552:LMA65553 LVV65552:LVW65553 MFR65552:MFS65553 MPN65552:MPO65553 MZJ65552:MZK65553 NJF65552:NJG65553 NTB65552:NTC65553 OCX65552:OCY65553 OMT65552:OMU65553 OWP65552:OWQ65553 PGL65552:PGM65553 PQH65552:PQI65553 QAD65552:QAE65553 QJZ65552:QKA65553 QTV65552:QTW65553 RDR65552:RDS65553 RNN65552:RNO65553 RXJ65552:RXK65553 SHF65552:SHG65553 SRB65552:SRC65553 TAX65552:TAY65553 TKT65552:TKU65553 TUP65552:TUQ65553 UEL65552:UEM65553 UOH65552:UOI65553 UYD65552:UYE65553 VHZ65552:VIA65553 VRV65552:VRW65553 WBR65552:WBS65553 WLN65552:WLO65553 WVJ65552:WVK65553 D131088:D131089 IX131088:IY131089 ST131088:SU131089 ACP131088:ACQ131089 AML131088:AMM131089 AWH131088:AWI131089 BGD131088:BGE131089 BPZ131088:BQA131089 BZV131088:BZW131089 CJR131088:CJS131089 CTN131088:CTO131089 DDJ131088:DDK131089 DNF131088:DNG131089 DXB131088:DXC131089 EGX131088:EGY131089 EQT131088:EQU131089 FAP131088:FAQ131089 FKL131088:FKM131089 FUH131088:FUI131089 GED131088:GEE131089 GNZ131088:GOA131089 GXV131088:GXW131089 HHR131088:HHS131089 HRN131088:HRO131089 IBJ131088:IBK131089 ILF131088:ILG131089 IVB131088:IVC131089 JEX131088:JEY131089 JOT131088:JOU131089 JYP131088:JYQ131089 KIL131088:KIM131089 KSH131088:KSI131089 LCD131088:LCE131089 LLZ131088:LMA131089 LVV131088:LVW131089 MFR131088:MFS131089 MPN131088:MPO131089 MZJ131088:MZK131089 NJF131088:NJG131089 NTB131088:NTC131089 OCX131088:OCY131089 OMT131088:OMU131089 OWP131088:OWQ131089 PGL131088:PGM131089 PQH131088:PQI131089 QAD131088:QAE131089 QJZ131088:QKA131089 QTV131088:QTW131089 RDR131088:RDS131089 RNN131088:RNO131089 RXJ131088:RXK131089 SHF131088:SHG131089 SRB131088:SRC131089 TAX131088:TAY131089 TKT131088:TKU131089 TUP131088:TUQ131089 UEL131088:UEM131089 UOH131088:UOI131089 UYD131088:UYE131089 VHZ131088:VIA131089 VRV131088:VRW131089 WBR131088:WBS131089 WLN131088:WLO131089 WVJ131088:WVK131089 D196624:D196625 IX196624:IY196625 ST196624:SU196625 ACP196624:ACQ196625 AML196624:AMM196625 AWH196624:AWI196625 BGD196624:BGE196625 BPZ196624:BQA196625 BZV196624:BZW196625 CJR196624:CJS196625 CTN196624:CTO196625 DDJ196624:DDK196625 DNF196624:DNG196625 DXB196624:DXC196625 EGX196624:EGY196625 EQT196624:EQU196625 FAP196624:FAQ196625 FKL196624:FKM196625 FUH196624:FUI196625 GED196624:GEE196625 GNZ196624:GOA196625 GXV196624:GXW196625 HHR196624:HHS196625 HRN196624:HRO196625 IBJ196624:IBK196625 ILF196624:ILG196625 IVB196624:IVC196625 JEX196624:JEY196625 JOT196624:JOU196625 JYP196624:JYQ196625 KIL196624:KIM196625 KSH196624:KSI196625 LCD196624:LCE196625 LLZ196624:LMA196625 LVV196624:LVW196625 MFR196624:MFS196625 MPN196624:MPO196625 MZJ196624:MZK196625 NJF196624:NJG196625 NTB196624:NTC196625 OCX196624:OCY196625 OMT196624:OMU196625 OWP196624:OWQ196625 PGL196624:PGM196625 PQH196624:PQI196625 QAD196624:QAE196625 QJZ196624:QKA196625 QTV196624:QTW196625 RDR196624:RDS196625 RNN196624:RNO196625 RXJ196624:RXK196625 SHF196624:SHG196625 SRB196624:SRC196625 TAX196624:TAY196625 TKT196624:TKU196625 TUP196624:TUQ196625 UEL196624:UEM196625 UOH196624:UOI196625 UYD196624:UYE196625 VHZ196624:VIA196625 VRV196624:VRW196625 WBR196624:WBS196625 WLN196624:WLO196625 WVJ196624:WVK196625 D262160:D262161 IX262160:IY262161 ST262160:SU262161 ACP262160:ACQ262161 AML262160:AMM262161 AWH262160:AWI262161 BGD262160:BGE262161 BPZ262160:BQA262161 BZV262160:BZW262161 CJR262160:CJS262161 CTN262160:CTO262161 DDJ262160:DDK262161 DNF262160:DNG262161 DXB262160:DXC262161 EGX262160:EGY262161 EQT262160:EQU262161 FAP262160:FAQ262161 FKL262160:FKM262161 FUH262160:FUI262161 GED262160:GEE262161 GNZ262160:GOA262161 GXV262160:GXW262161 HHR262160:HHS262161 HRN262160:HRO262161 IBJ262160:IBK262161 ILF262160:ILG262161 IVB262160:IVC262161 JEX262160:JEY262161 JOT262160:JOU262161 JYP262160:JYQ262161 KIL262160:KIM262161 KSH262160:KSI262161 LCD262160:LCE262161 LLZ262160:LMA262161 LVV262160:LVW262161 MFR262160:MFS262161 MPN262160:MPO262161 MZJ262160:MZK262161 NJF262160:NJG262161 NTB262160:NTC262161 OCX262160:OCY262161 OMT262160:OMU262161 OWP262160:OWQ262161 PGL262160:PGM262161 PQH262160:PQI262161 QAD262160:QAE262161 QJZ262160:QKA262161 QTV262160:QTW262161 RDR262160:RDS262161 RNN262160:RNO262161 RXJ262160:RXK262161 SHF262160:SHG262161 SRB262160:SRC262161 TAX262160:TAY262161 TKT262160:TKU262161 TUP262160:TUQ262161 UEL262160:UEM262161 UOH262160:UOI262161 UYD262160:UYE262161 VHZ262160:VIA262161 VRV262160:VRW262161 WBR262160:WBS262161 WLN262160:WLO262161 WVJ262160:WVK262161 D327696:D327697 IX327696:IY327697 ST327696:SU327697 ACP327696:ACQ327697 AML327696:AMM327697 AWH327696:AWI327697 BGD327696:BGE327697 BPZ327696:BQA327697 BZV327696:BZW327697 CJR327696:CJS327697 CTN327696:CTO327697 DDJ327696:DDK327697 DNF327696:DNG327697 DXB327696:DXC327697 EGX327696:EGY327697 EQT327696:EQU327697 FAP327696:FAQ327697 FKL327696:FKM327697 FUH327696:FUI327697 GED327696:GEE327697 GNZ327696:GOA327697 GXV327696:GXW327697 HHR327696:HHS327697 HRN327696:HRO327697 IBJ327696:IBK327697 ILF327696:ILG327697 IVB327696:IVC327697 JEX327696:JEY327697 JOT327696:JOU327697 JYP327696:JYQ327697 KIL327696:KIM327697 KSH327696:KSI327697 LCD327696:LCE327697 LLZ327696:LMA327697 LVV327696:LVW327697 MFR327696:MFS327697 MPN327696:MPO327697 MZJ327696:MZK327697 NJF327696:NJG327697 NTB327696:NTC327697 OCX327696:OCY327697 OMT327696:OMU327697 OWP327696:OWQ327697 PGL327696:PGM327697 PQH327696:PQI327697 QAD327696:QAE327697 QJZ327696:QKA327697 QTV327696:QTW327697 RDR327696:RDS327697 RNN327696:RNO327697 RXJ327696:RXK327697 SHF327696:SHG327697 SRB327696:SRC327697 TAX327696:TAY327697 TKT327696:TKU327697 TUP327696:TUQ327697 UEL327696:UEM327697 UOH327696:UOI327697 UYD327696:UYE327697 VHZ327696:VIA327697 VRV327696:VRW327697 WBR327696:WBS327697 WLN327696:WLO327697 WVJ327696:WVK327697 D393232:D393233 IX393232:IY393233 ST393232:SU393233 ACP393232:ACQ393233 AML393232:AMM393233 AWH393232:AWI393233 BGD393232:BGE393233 BPZ393232:BQA393233 BZV393232:BZW393233 CJR393232:CJS393233 CTN393232:CTO393233 DDJ393232:DDK393233 DNF393232:DNG393233 DXB393232:DXC393233 EGX393232:EGY393233 EQT393232:EQU393233 FAP393232:FAQ393233 FKL393232:FKM393233 FUH393232:FUI393233 GED393232:GEE393233 GNZ393232:GOA393233 GXV393232:GXW393233 HHR393232:HHS393233 HRN393232:HRO393233 IBJ393232:IBK393233 ILF393232:ILG393233 IVB393232:IVC393233 JEX393232:JEY393233 JOT393232:JOU393233 JYP393232:JYQ393233 KIL393232:KIM393233 KSH393232:KSI393233 LCD393232:LCE393233 LLZ393232:LMA393233 LVV393232:LVW393233 MFR393232:MFS393233 MPN393232:MPO393233 MZJ393232:MZK393233 NJF393232:NJG393233 NTB393232:NTC393233 OCX393232:OCY393233 OMT393232:OMU393233 OWP393232:OWQ393233 PGL393232:PGM393233 PQH393232:PQI393233 QAD393232:QAE393233 QJZ393232:QKA393233 QTV393232:QTW393233 RDR393232:RDS393233 RNN393232:RNO393233 RXJ393232:RXK393233 SHF393232:SHG393233 SRB393232:SRC393233 TAX393232:TAY393233 TKT393232:TKU393233 TUP393232:TUQ393233 UEL393232:UEM393233 UOH393232:UOI393233 UYD393232:UYE393233 VHZ393232:VIA393233 VRV393232:VRW393233 WBR393232:WBS393233 WLN393232:WLO393233 WVJ393232:WVK393233 D458768:D458769 IX458768:IY458769 ST458768:SU458769 ACP458768:ACQ458769 AML458768:AMM458769 AWH458768:AWI458769 BGD458768:BGE458769 BPZ458768:BQA458769 BZV458768:BZW458769 CJR458768:CJS458769 CTN458768:CTO458769 DDJ458768:DDK458769 DNF458768:DNG458769 DXB458768:DXC458769 EGX458768:EGY458769 EQT458768:EQU458769 FAP458768:FAQ458769 FKL458768:FKM458769 FUH458768:FUI458769 GED458768:GEE458769 GNZ458768:GOA458769 GXV458768:GXW458769 HHR458768:HHS458769 HRN458768:HRO458769 IBJ458768:IBK458769 ILF458768:ILG458769 IVB458768:IVC458769 JEX458768:JEY458769 JOT458768:JOU458769 JYP458768:JYQ458769 KIL458768:KIM458769 KSH458768:KSI458769 LCD458768:LCE458769 LLZ458768:LMA458769 LVV458768:LVW458769 MFR458768:MFS458769 MPN458768:MPO458769 MZJ458768:MZK458769 NJF458768:NJG458769 NTB458768:NTC458769 OCX458768:OCY458769 OMT458768:OMU458769 OWP458768:OWQ458769 PGL458768:PGM458769 PQH458768:PQI458769 QAD458768:QAE458769 QJZ458768:QKA458769 QTV458768:QTW458769 RDR458768:RDS458769 RNN458768:RNO458769 RXJ458768:RXK458769 SHF458768:SHG458769 SRB458768:SRC458769 TAX458768:TAY458769 TKT458768:TKU458769 TUP458768:TUQ458769 UEL458768:UEM458769 UOH458768:UOI458769 UYD458768:UYE458769 VHZ458768:VIA458769 VRV458768:VRW458769 WBR458768:WBS458769 WLN458768:WLO458769 WVJ458768:WVK458769 D524304:D524305 IX524304:IY524305 ST524304:SU524305 ACP524304:ACQ524305 AML524304:AMM524305 AWH524304:AWI524305 BGD524304:BGE524305 BPZ524304:BQA524305 BZV524304:BZW524305 CJR524304:CJS524305 CTN524304:CTO524305 DDJ524304:DDK524305 DNF524304:DNG524305 DXB524304:DXC524305 EGX524304:EGY524305 EQT524304:EQU524305 FAP524304:FAQ524305 FKL524304:FKM524305 FUH524304:FUI524305 GED524304:GEE524305 GNZ524304:GOA524305 GXV524304:GXW524305 HHR524304:HHS524305 HRN524304:HRO524305 IBJ524304:IBK524305 ILF524304:ILG524305 IVB524304:IVC524305 JEX524304:JEY524305 JOT524304:JOU524305 JYP524304:JYQ524305 KIL524304:KIM524305 KSH524304:KSI524305 LCD524304:LCE524305 LLZ524304:LMA524305 LVV524304:LVW524305 MFR524304:MFS524305 MPN524304:MPO524305 MZJ524304:MZK524305 NJF524304:NJG524305 NTB524304:NTC524305 OCX524304:OCY524305 OMT524304:OMU524305 OWP524304:OWQ524305 PGL524304:PGM524305 PQH524304:PQI524305 QAD524304:QAE524305 QJZ524304:QKA524305 QTV524304:QTW524305 RDR524304:RDS524305 RNN524304:RNO524305 RXJ524304:RXK524305 SHF524304:SHG524305 SRB524304:SRC524305 TAX524304:TAY524305 TKT524304:TKU524305 TUP524304:TUQ524305 UEL524304:UEM524305 UOH524304:UOI524305 UYD524304:UYE524305 VHZ524304:VIA524305 VRV524304:VRW524305 WBR524304:WBS524305 WLN524304:WLO524305 WVJ524304:WVK524305 D589840:D589841 IX589840:IY589841 ST589840:SU589841 ACP589840:ACQ589841 AML589840:AMM589841 AWH589840:AWI589841 BGD589840:BGE589841 BPZ589840:BQA589841 BZV589840:BZW589841 CJR589840:CJS589841 CTN589840:CTO589841 DDJ589840:DDK589841 DNF589840:DNG589841 DXB589840:DXC589841 EGX589840:EGY589841 EQT589840:EQU589841 FAP589840:FAQ589841 FKL589840:FKM589841 FUH589840:FUI589841 GED589840:GEE589841 GNZ589840:GOA589841 GXV589840:GXW589841 HHR589840:HHS589841 HRN589840:HRO589841 IBJ589840:IBK589841 ILF589840:ILG589841 IVB589840:IVC589841 JEX589840:JEY589841 JOT589840:JOU589841 JYP589840:JYQ589841 KIL589840:KIM589841 KSH589840:KSI589841 LCD589840:LCE589841 LLZ589840:LMA589841 LVV589840:LVW589841 MFR589840:MFS589841 MPN589840:MPO589841 MZJ589840:MZK589841 NJF589840:NJG589841 NTB589840:NTC589841 OCX589840:OCY589841 OMT589840:OMU589841 OWP589840:OWQ589841 PGL589840:PGM589841 PQH589840:PQI589841 QAD589840:QAE589841 QJZ589840:QKA589841 QTV589840:QTW589841 RDR589840:RDS589841 RNN589840:RNO589841 RXJ589840:RXK589841 SHF589840:SHG589841 SRB589840:SRC589841 TAX589840:TAY589841 TKT589840:TKU589841 TUP589840:TUQ589841 UEL589840:UEM589841 UOH589840:UOI589841 UYD589840:UYE589841 VHZ589840:VIA589841 VRV589840:VRW589841 WBR589840:WBS589841 WLN589840:WLO589841 WVJ589840:WVK589841 D655376:D655377 IX655376:IY655377 ST655376:SU655377 ACP655376:ACQ655377 AML655376:AMM655377 AWH655376:AWI655377 BGD655376:BGE655377 BPZ655376:BQA655377 BZV655376:BZW655377 CJR655376:CJS655377 CTN655376:CTO655377 DDJ655376:DDK655377 DNF655376:DNG655377 DXB655376:DXC655377 EGX655376:EGY655377 EQT655376:EQU655377 FAP655376:FAQ655377 FKL655376:FKM655377 FUH655376:FUI655377 GED655376:GEE655377 GNZ655376:GOA655377 GXV655376:GXW655377 HHR655376:HHS655377 HRN655376:HRO655377 IBJ655376:IBK655377 ILF655376:ILG655377 IVB655376:IVC655377 JEX655376:JEY655377 JOT655376:JOU655377 JYP655376:JYQ655377 KIL655376:KIM655377 KSH655376:KSI655377 LCD655376:LCE655377 LLZ655376:LMA655377 LVV655376:LVW655377 MFR655376:MFS655377 MPN655376:MPO655377 MZJ655376:MZK655377 NJF655376:NJG655377 NTB655376:NTC655377 OCX655376:OCY655377 OMT655376:OMU655377 OWP655376:OWQ655377 PGL655376:PGM655377 PQH655376:PQI655377 QAD655376:QAE655377 QJZ655376:QKA655377 QTV655376:QTW655377 RDR655376:RDS655377 RNN655376:RNO655377 RXJ655376:RXK655377 SHF655376:SHG655377 SRB655376:SRC655377 TAX655376:TAY655377 TKT655376:TKU655377 TUP655376:TUQ655377 UEL655376:UEM655377 UOH655376:UOI655377 UYD655376:UYE655377 VHZ655376:VIA655377 VRV655376:VRW655377 WBR655376:WBS655377 WLN655376:WLO655377 WVJ655376:WVK655377 D720912:D720913 IX720912:IY720913 ST720912:SU720913 ACP720912:ACQ720913 AML720912:AMM720913 AWH720912:AWI720913 BGD720912:BGE720913 BPZ720912:BQA720913 BZV720912:BZW720913 CJR720912:CJS720913 CTN720912:CTO720913 DDJ720912:DDK720913 DNF720912:DNG720913 DXB720912:DXC720913 EGX720912:EGY720913 EQT720912:EQU720913 FAP720912:FAQ720913 FKL720912:FKM720913 FUH720912:FUI720913 GED720912:GEE720913 GNZ720912:GOA720913 GXV720912:GXW720913 HHR720912:HHS720913 HRN720912:HRO720913 IBJ720912:IBK720913 ILF720912:ILG720913 IVB720912:IVC720913 JEX720912:JEY720913 JOT720912:JOU720913 JYP720912:JYQ720913 KIL720912:KIM720913 KSH720912:KSI720913 LCD720912:LCE720913 LLZ720912:LMA720913 LVV720912:LVW720913 MFR720912:MFS720913 MPN720912:MPO720913 MZJ720912:MZK720913 NJF720912:NJG720913 NTB720912:NTC720913 OCX720912:OCY720913 OMT720912:OMU720913 OWP720912:OWQ720913 PGL720912:PGM720913 PQH720912:PQI720913 QAD720912:QAE720913 QJZ720912:QKA720913 QTV720912:QTW720913 RDR720912:RDS720913 RNN720912:RNO720913 RXJ720912:RXK720913 SHF720912:SHG720913 SRB720912:SRC720913 TAX720912:TAY720913 TKT720912:TKU720913 TUP720912:TUQ720913 UEL720912:UEM720913 UOH720912:UOI720913 UYD720912:UYE720913 VHZ720912:VIA720913 VRV720912:VRW720913 WBR720912:WBS720913 WLN720912:WLO720913 WVJ720912:WVK720913 D786448:D786449 IX786448:IY786449 ST786448:SU786449 ACP786448:ACQ786449 AML786448:AMM786449 AWH786448:AWI786449 BGD786448:BGE786449 BPZ786448:BQA786449 BZV786448:BZW786449 CJR786448:CJS786449 CTN786448:CTO786449 DDJ786448:DDK786449 DNF786448:DNG786449 DXB786448:DXC786449 EGX786448:EGY786449 EQT786448:EQU786449 FAP786448:FAQ786449 FKL786448:FKM786449 FUH786448:FUI786449 GED786448:GEE786449 GNZ786448:GOA786449 GXV786448:GXW786449 HHR786448:HHS786449 HRN786448:HRO786449 IBJ786448:IBK786449 ILF786448:ILG786449 IVB786448:IVC786449 JEX786448:JEY786449 JOT786448:JOU786449 JYP786448:JYQ786449 KIL786448:KIM786449 KSH786448:KSI786449 LCD786448:LCE786449 LLZ786448:LMA786449 LVV786448:LVW786449 MFR786448:MFS786449 MPN786448:MPO786449 MZJ786448:MZK786449 NJF786448:NJG786449 NTB786448:NTC786449 OCX786448:OCY786449 OMT786448:OMU786449 OWP786448:OWQ786449 PGL786448:PGM786449 PQH786448:PQI786449 QAD786448:QAE786449 QJZ786448:QKA786449 QTV786448:QTW786449 RDR786448:RDS786449 RNN786448:RNO786449 RXJ786448:RXK786449 SHF786448:SHG786449 SRB786448:SRC786449 TAX786448:TAY786449 TKT786448:TKU786449 TUP786448:TUQ786449 UEL786448:UEM786449 UOH786448:UOI786449 UYD786448:UYE786449 VHZ786448:VIA786449 VRV786448:VRW786449 WBR786448:WBS786449 WLN786448:WLO786449 WVJ786448:WVK786449 D851984:D851985 IX851984:IY851985 ST851984:SU851985 ACP851984:ACQ851985 AML851984:AMM851985 AWH851984:AWI851985 BGD851984:BGE851985 BPZ851984:BQA851985 BZV851984:BZW851985 CJR851984:CJS851985 CTN851984:CTO851985 DDJ851984:DDK851985 DNF851984:DNG851985 DXB851984:DXC851985 EGX851984:EGY851985 EQT851984:EQU851985 FAP851984:FAQ851985 FKL851984:FKM851985 FUH851984:FUI851985 GED851984:GEE851985 GNZ851984:GOA851985 GXV851984:GXW851985 HHR851984:HHS851985 HRN851984:HRO851985 IBJ851984:IBK851985 ILF851984:ILG851985 IVB851984:IVC851985 JEX851984:JEY851985 JOT851984:JOU851985 JYP851984:JYQ851985 KIL851984:KIM851985 KSH851984:KSI851985 LCD851984:LCE851985 LLZ851984:LMA851985 LVV851984:LVW851985 MFR851984:MFS851985 MPN851984:MPO851985 MZJ851984:MZK851985 NJF851984:NJG851985 NTB851984:NTC851985 OCX851984:OCY851985 OMT851984:OMU851985 OWP851984:OWQ851985 PGL851984:PGM851985 PQH851984:PQI851985 QAD851984:QAE851985 QJZ851984:QKA851985 QTV851984:QTW851985 RDR851984:RDS851985 RNN851984:RNO851985 RXJ851984:RXK851985 SHF851984:SHG851985 SRB851984:SRC851985 TAX851984:TAY851985 TKT851984:TKU851985 TUP851984:TUQ851985 UEL851984:UEM851985 UOH851984:UOI851985 UYD851984:UYE851985 VHZ851984:VIA851985 VRV851984:VRW851985 WBR851984:WBS851985 WLN851984:WLO851985 WVJ851984:WVK851985 D917520:D917521 IX917520:IY917521 ST917520:SU917521 ACP917520:ACQ917521 AML917520:AMM917521 AWH917520:AWI917521 BGD917520:BGE917521 BPZ917520:BQA917521 BZV917520:BZW917521 CJR917520:CJS917521 CTN917520:CTO917521 DDJ917520:DDK917521 DNF917520:DNG917521 DXB917520:DXC917521 EGX917520:EGY917521 EQT917520:EQU917521 FAP917520:FAQ917521 FKL917520:FKM917521 FUH917520:FUI917521 GED917520:GEE917521 GNZ917520:GOA917521 GXV917520:GXW917521 HHR917520:HHS917521 HRN917520:HRO917521 IBJ917520:IBK917521 ILF917520:ILG917521 IVB917520:IVC917521 JEX917520:JEY917521 JOT917520:JOU917521 JYP917520:JYQ917521 KIL917520:KIM917521 KSH917520:KSI917521 LCD917520:LCE917521 LLZ917520:LMA917521 LVV917520:LVW917521 MFR917520:MFS917521 MPN917520:MPO917521 MZJ917520:MZK917521 NJF917520:NJG917521 NTB917520:NTC917521 OCX917520:OCY917521 OMT917520:OMU917521 OWP917520:OWQ917521 PGL917520:PGM917521 PQH917520:PQI917521 QAD917520:QAE917521 QJZ917520:QKA917521 QTV917520:QTW917521 RDR917520:RDS917521 RNN917520:RNO917521 RXJ917520:RXK917521 SHF917520:SHG917521 SRB917520:SRC917521 TAX917520:TAY917521 TKT917520:TKU917521 TUP917520:TUQ917521 UEL917520:UEM917521 UOH917520:UOI917521 UYD917520:UYE917521 VHZ917520:VIA917521 VRV917520:VRW917521 WBR917520:WBS917521 WLN917520:WLO917521 WVJ917520:WVK917521 D983056:D983057 IX983056:IY983057 ST983056:SU983057 ACP983056:ACQ983057 AML983056:AMM983057 AWH983056:AWI983057 BGD983056:BGE983057 BPZ983056:BQA983057 BZV983056:BZW983057 CJR983056:CJS983057 CTN983056:CTO983057 DDJ983056:DDK983057 DNF983056:DNG983057 DXB983056:DXC983057 EGX983056:EGY983057 EQT983056:EQU983057 FAP983056:FAQ983057 FKL983056:FKM983057 FUH983056:FUI983057 GED983056:GEE983057 GNZ983056:GOA983057 GXV983056:GXW983057 HHR983056:HHS983057 HRN983056:HRO983057 IBJ983056:IBK983057 ILF983056:ILG983057 IVB983056:IVC983057 JEX983056:JEY983057 JOT983056:JOU983057 JYP983056:JYQ983057 KIL983056:KIM983057 KSH983056:KSI983057 LCD983056:LCE983057 LLZ983056:LMA983057 LVV983056:LVW983057 MFR983056:MFS983057 MPN983056:MPO983057 MZJ983056:MZK983057 NJF983056:NJG983057 NTB983056:NTC983057 OCX983056:OCY983057 OMT983056:OMU983057 OWP983056:OWQ983057 PGL983056:PGM983057 PQH983056:PQI983057 QAD983056:QAE983057 QJZ983056:QKA983057 QTV983056:QTW983057 RDR983056:RDS983057 RNN983056:RNO983057 RXJ983056:RXK983057 SHF983056:SHG983057 SRB983056:SRC983057 TAX983056:TAY983057 TKT983056:TKU983057 TUP983056:TUQ983057 UEL983056:UEM983057 UOH983056:UOI983057 UYD983056:UYE983057 VHZ983056:VIA983057 VRV983056:VRW983057 WBR983056:WBS983057 WLN983056:WLO983057 WVJ983056:WVK983057 G20 JB20:JC20 SX20:SY20 ACT20:ACU20 AMP20:AMQ20 AWL20:AWM20 BGH20:BGI20 BQD20:BQE20 BZZ20:CAA20 CJV20:CJW20 CTR20:CTS20 DDN20:DDO20 DNJ20:DNK20 DXF20:DXG20 EHB20:EHC20 EQX20:EQY20 FAT20:FAU20 FKP20:FKQ20 FUL20:FUM20 GEH20:GEI20 GOD20:GOE20 GXZ20:GYA20 HHV20:HHW20 HRR20:HRS20 IBN20:IBO20 ILJ20:ILK20 IVF20:IVG20 JFB20:JFC20 JOX20:JOY20 JYT20:JYU20 KIP20:KIQ20 KSL20:KSM20 LCH20:LCI20 LMD20:LME20 LVZ20:LWA20 MFV20:MFW20 MPR20:MPS20 MZN20:MZO20 NJJ20:NJK20 NTF20:NTG20 ODB20:ODC20 OMX20:OMY20 OWT20:OWU20 PGP20:PGQ20 PQL20:PQM20 QAH20:QAI20 QKD20:QKE20 QTZ20:QUA20 RDV20:RDW20 RNR20:RNS20 RXN20:RXO20 SHJ20:SHK20 SRF20:SRG20 TBB20:TBC20 TKX20:TKY20 TUT20:TUU20 UEP20:UEQ20 UOL20:UOM20 UYH20:UYI20 VID20:VIE20 VRZ20:VSA20 WBV20:WBW20 WLR20:WLS20 WVN20:WVO20 G65556 JB65556:JC65556 SX65556:SY65556 ACT65556:ACU65556 AMP65556:AMQ65556 AWL65556:AWM65556 BGH65556:BGI65556 BQD65556:BQE65556 BZZ65556:CAA65556 CJV65556:CJW65556 CTR65556:CTS65556 DDN65556:DDO65556 DNJ65556:DNK65556 DXF65556:DXG65556 EHB65556:EHC65556 EQX65556:EQY65556 FAT65556:FAU65556 FKP65556:FKQ65556 FUL65556:FUM65556 GEH65556:GEI65556 GOD65556:GOE65556 GXZ65556:GYA65556 HHV65556:HHW65556 HRR65556:HRS65556 IBN65556:IBO65556 ILJ65556:ILK65556 IVF65556:IVG65556 JFB65556:JFC65556 JOX65556:JOY65556 JYT65556:JYU65556 KIP65556:KIQ65556 KSL65556:KSM65556 LCH65556:LCI65556 LMD65556:LME65556 LVZ65556:LWA65556 MFV65556:MFW65556 MPR65556:MPS65556 MZN65556:MZO65556 NJJ65556:NJK65556 NTF65556:NTG65556 ODB65556:ODC65556 OMX65556:OMY65556 OWT65556:OWU65556 PGP65556:PGQ65556 PQL65556:PQM65556 QAH65556:QAI65556 QKD65556:QKE65556 QTZ65556:QUA65556 RDV65556:RDW65556 RNR65556:RNS65556 RXN65556:RXO65556 SHJ65556:SHK65556 SRF65556:SRG65556 TBB65556:TBC65556 TKX65556:TKY65556 TUT65556:TUU65556 UEP65556:UEQ65556 UOL65556:UOM65556 UYH65556:UYI65556 VID65556:VIE65556 VRZ65556:VSA65556 WBV65556:WBW65556 WLR65556:WLS65556 WVN65556:WVO65556 G131092 JB131092:JC131092 SX131092:SY131092 ACT131092:ACU131092 AMP131092:AMQ131092 AWL131092:AWM131092 BGH131092:BGI131092 BQD131092:BQE131092 BZZ131092:CAA131092 CJV131092:CJW131092 CTR131092:CTS131092 DDN131092:DDO131092 DNJ131092:DNK131092 DXF131092:DXG131092 EHB131092:EHC131092 EQX131092:EQY131092 FAT131092:FAU131092 FKP131092:FKQ131092 FUL131092:FUM131092 GEH131092:GEI131092 GOD131092:GOE131092 GXZ131092:GYA131092 HHV131092:HHW131092 HRR131092:HRS131092 IBN131092:IBO131092 ILJ131092:ILK131092 IVF131092:IVG131092 JFB131092:JFC131092 JOX131092:JOY131092 JYT131092:JYU131092 KIP131092:KIQ131092 KSL131092:KSM131092 LCH131092:LCI131092 LMD131092:LME131092 LVZ131092:LWA131092 MFV131092:MFW131092 MPR131092:MPS131092 MZN131092:MZO131092 NJJ131092:NJK131092 NTF131092:NTG131092 ODB131092:ODC131092 OMX131092:OMY131092 OWT131092:OWU131092 PGP131092:PGQ131092 PQL131092:PQM131092 QAH131092:QAI131092 QKD131092:QKE131092 QTZ131092:QUA131092 RDV131092:RDW131092 RNR131092:RNS131092 RXN131092:RXO131092 SHJ131092:SHK131092 SRF131092:SRG131092 TBB131092:TBC131092 TKX131092:TKY131092 TUT131092:TUU131092 UEP131092:UEQ131092 UOL131092:UOM131092 UYH131092:UYI131092 VID131092:VIE131092 VRZ131092:VSA131092 WBV131092:WBW131092 WLR131092:WLS131092 WVN131092:WVO131092 G196628 JB196628:JC196628 SX196628:SY196628 ACT196628:ACU196628 AMP196628:AMQ196628 AWL196628:AWM196628 BGH196628:BGI196628 BQD196628:BQE196628 BZZ196628:CAA196628 CJV196628:CJW196628 CTR196628:CTS196628 DDN196628:DDO196628 DNJ196628:DNK196628 DXF196628:DXG196628 EHB196628:EHC196628 EQX196628:EQY196628 FAT196628:FAU196628 FKP196628:FKQ196628 FUL196628:FUM196628 GEH196628:GEI196628 GOD196628:GOE196628 GXZ196628:GYA196628 HHV196628:HHW196628 HRR196628:HRS196628 IBN196628:IBO196628 ILJ196628:ILK196628 IVF196628:IVG196628 JFB196628:JFC196628 JOX196628:JOY196628 JYT196628:JYU196628 KIP196628:KIQ196628 KSL196628:KSM196628 LCH196628:LCI196628 LMD196628:LME196628 LVZ196628:LWA196628 MFV196628:MFW196628 MPR196628:MPS196628 MZN196628:MZO196628 NJJ196628:NJK196628 NTF196628:NTG196628 ODB196628:ODC196628 OMX196628:OMY196628 OWT196628:OWU196628 PGP196628:PGQ196628 PQL196628:PQM196628 QAH196628:QAI196628 QKD196628:QKE196628 QTZ196628:QUA196628 RDV196628:RDW196628 RNR196628:RNS196628 RXN196628:RXO196628 SHJ196628:SHK196628 SRF196628:SRG196628 TBB196628:TBC196628 TKX196628:TKY196628 TUT196628:TUU196628 UEP196628:UEQ196628 UOL196628:UOM196628 UYH196628:UYI196628 VID196628:VIE196628 VRZ196628:VSA196628 WBV196628:WBW196628 WLR196628:WLS196628 WVN196628:WVO196628 G262164 JB262164:JC262164 SX262164:SY262164 ACT262164:ACU262164 AMP262164:AMQ262164 AWL262164:AWM262164 BGH262164:BGI262164 BQD262164:BQE262164 BZZ262164:CAA262164 CJV262164:CJW262164 CTR262164:CTS262164 DDN262164:DDO262164 DNJ262164:DNK262164 DXF262164:DXG262164 EHB262164:EHC262164 EQX262164:EQY262164 FAT262164:FAU262164 FKP262164:FKQ262164 FUL262164:FUM262164 GEH262164:GEI262164 GOD262164:GOE262164 GXZ262164:GYA262164 HHV262164:HHW262164 HRR262164:HRS262164 IBN262164:IBO262164 ILJ262164:ILK262164 IVF262164:IVG262164 JFB262164:JFC262164 JOX262164:JOY262164 JYT262164:JYU262164 KIP262164:KIQ262164 KSL262164:KSM262164 LCH262164:LCI262164 LMD262164:LME262164 LVZ262164:LWA262164 MFV262164:MFW262164 MPR262164:MPS262164 MZN262164:MZO262164 NJJ262164:NJK262164 NTF262164:NTG262164 ODB262164:ODC262164 OMX262164:OMY262164 OWT262164:OWU262164 PGP262164:PGQ262164 PQL262164:PQM262164 QAH262164:QAI262164 QKD262164:QKE262164 QTZ262164:QUA262164 RDV262164:RDW262164 RNR262164:RNS262164 RXN262164:RXO262164 SHJ262164:SHK262164 SRF262164:SRG262164 TBB262164:TBC262164 TKX262164:TKY262164 TUT262164:TUU262164 UEP262164:UEQ262164 UOL262164:UOM262164 UYH262164:UYI262164 VID262164:VIE262164 VRZ262164:VSA262164 WBV262164:WBW262164 WLR262164:WLS262164 WVN262164:WVO262164 G327700 JB327700:JC327700 SX327700:SY327700 ACT327700:ACU327700 AMP327700:AMQ327700 AWL327700:AWM327700 BGH327700:BGI327700 BQD327700:BQE327700 BZZ327700:CAA327700 CJV327700:CJW327700 CTR327700:CTS327700 DDN327700:DDO327700 DNJ327700:DNK327700 DXF327700:DXG327700 EHB327700:EHC327700 EQX327700:EQY327700 FAT327700:FAU327700 FKP327700:FKQ327700 FUL327700:FUM327700 GEH327700:GEI327700 GOD327700:GOE327700 GXZ327700:GYA327700 HHV327700:HHW327700 HRR327700:HRS327700 IBN327700:IBO327700 ILJ327700:ILK327700 IVF327700:IVG327700 JFB327700:JFC327700 JOX327700:JOY327700 JYT327700:JYU327700 KIP327700:KIQ327700 KSL327700:KSM327700 LCH327700:LCI327700 LMD327700:LME327700 LVZ327700:LWA327700 MFV327700:MFW327700 MPR327700:MPS327700 MZN327700:MZO327700 NJJ327700:NJK327700 NTF327700:NTG327700 ODB327700:ODC327700 OMX327700:OMY327700 OWT327700:OWU327700 PGP327700:PGQ327700 PQL327700:PQM327700 QAH327700:QAI327700 QKD327700:QKE327700 QTZ327700:QUA327700 RDV327700:RDW327700 RNR327700:RNS327700 RXN327700:RXO327700 SHJ327700:SHK327700 SRF327700:SRG327700 TBB327700:TBC327700 TKX327700:TKY327700 TUT327700:TUU327700 UEP327700:UEQ327700 UOL327700:UOM327700 UYH327700:UYI327700 VID327700:VIE327700 VRZ327700:VSA327700 WBV327700:WBW327700 WLR327700:WLS327700 WVN327700:WVO327700 G393236 JB393236:JC393236 SX393236:SY393236 ACT393236:ACU393236 AMP393236:AMQ393236 AWL393236:AWM393236 BGH393236:BGI393236 BQD393236:BQE393236 BZZ393236:CAA393236 CJV393236:CJW393236 CTR393236:CTS393236 DDN393236:DDO393236 DNJ393236:DNK393236 DXF393236:DXG393236 EHB393236:EHC393236 EQX393236:EQY393236 FAT393236:FAU393236 FKP393236:FKQ393236 FUL393236:FUM393236 GEH393236:GEI393236 GOD393236:GOE393236 GXZ393236:GYA393236 HHV393236:HHW393236 HRR393236:HRS393236 IBN393236:IBO393236 ILJ393236:ILK393236 IVF393236:IVG393236 JFB393236:JFC393236 JOX393236:JOY393236 JYT393236:JYU393236 KIP393236:KIQ393236 KSL393236:KSM393236 LCH393236:LCI393236 LMD393236:LME393236 LVZ393236:LWA393236 MFV393236:MFW393236 MPR393236:MPS393236 MZN393236:MZO393236 NJJ393236:NJK393236 NTF393236:NTG393236 ODB393236:ODC393236 OMX393236:OMY393236 OWT393236:OWU393236 PGP393236:PGQ393236 PQL393236:PQM393236 QAH393236:QAI393236 QKD393236:QKE393236 QTZ393236:QUA393236 RDV393236:RDW393236 RNR393236:RNS393236 RXN393236:RXO393236 SHJ393236:SHK393236 SRF393236:SRG393236 TBB393236:TBC393236 TKX393236:TKY393236 TUT393236:TUU393236 UEP393236:UEQ393236 UOL393236:UOM393236 UYH393236:UYI393236 VID393236:VIE393236 VRZ393236:VSA393236 WBV393236:WBW393236 WLR393236:WLS393236 WVN393236:WVO393236 G458772 JB458772:JC458772 SX458772:SY458772 ACT458772:ACU458772 AMP458772:AMQ458772 AWL458772:AWM458772 BGH458772:BGI458772 BQD458772:BQE458772 BZZ458772:CAA458772 CJV458772:CJW458772 CTR458772:CTS458772 DDN458772:DDO458772 DNJ458772:DNK458772 DXF458772:DXG458772 EHB458772:EHC458772 EQX458772:EQY458772 FAT458772:FAU458772 FKP458772:FKQ458772 FUL458772:FUM458772 GEH458772:GEI458772 GOD458772:GOE458772 GXZ458772:GYA458772 HHV458772:HHW458772 HRR458772:HRS458772 IBN458772:IBO458772 ILJ458772:ILK458772 IVF458772:IVG458772 JFB458772:JFC458772 JOX458772:JOY458772 JYT458772:JYU458772 KIP458772:KIQ458772 KSL458772:KSM458772 LCH458772:LCI458772 LMD458772:LME458772 LVZ458772:LWA458772 MFV458772:MFW458772 MPR458772:MPS458772 MZN458772:MZO458772 NJJ458772:NJK458772 NTF458772:NTG458772 ODB458772:ODC458772 OMX458772:OMY458772 OWT458772:OWU458772 PGP458772:PGQ458772 PQL458772:PQM458772 QAH458772:QAI458772 QKD458772:QKE458772 QTZ458772:QUA458772 RDV458772:RDW458772 RNR458772:RNS458772 RXN458772:RXO458772 SHJ458772:SHK458772 SRF458772:SRG458772 TBB458772:TBC458772 TKX458772:TKY458772 TUT458772:TUU458772 UEP458772:UEQ458772 UOL458772:UOM458772 UYH458772:UYI458772 VID458772:VIE458772 VRZ458772:VSA458772 WBV458772:WBW458772 WLR458772:WLS458772 WVN458772:WVO458772 G524308 JB524308:JC524308 SX524308:SY524308 ACT524308:ACU524308 AMP524308:AMQ524308 AWL524308:AWM524308 BGH524308:BGI524308 BQD524308:BQE524308 BZZ524308:CAA524308 CJV524308:CJW524308 CTR524308:CTS524308 DDN524308:DDO524308 DNJ524308:DNK524308 DXF524308:DXG524308 EHB524308:EHC524308 EQX524308:EQY524308 FAT524308:FAU524308 FKP524308:FKQ524308 FUL524308:FUM524308 GEH524308:GEI524308 GOD524308:GOE524308 GXZ524308:GYA524308 HHV524308:HHW524308 HRR524308:HRS524308 IBN524308:IBO524308 ILJ524308:ILK524308 IVF524308:IVG524308 JFB524308:JFC524308 JOX524308:JOY524308 JYT524308:JYU524308 KIP524308:KIQ524308 KSL524308:KSM524308 LCH524308:LCI524308 LMD524308:LME524308 LVZ524308:LWA524308 MFV524308:MFW524308 MPR524308:MPS524308 MZN524308:MZO524308 NJJ524308:NJK524308 NTF524308:NTG524308 ODB524308:ODC524308 OMX524308:OMY524308 OWT524308:OWU524308 PGP524308:PGQ524308 PQL524308:PQM524308 QAH524308:QAI524308 QKD524308:QKE524308 QTZ524308:QUA524308 RDV524308:RDW524308 RNR524308:RNS524308 RXN524308:RXO524308 SHJ524308:SHK524308 SRF524308:SRG524308 TBB524308:TBC524308 TKX524308:TKY524308 TUT524308:TUU524308 UEP524308:UEQ524308 UOL524308:UOM524308 UYH524308:UYI524308 VID524308:VIE524308 VRZ524308:VSA524308 WBV524308:WBW524308 WLR524308:WLS524308 WVN524308:WVO524308 G589844 JB589844:JC589844 SX589844:SY589844 ACT589844:ACU589844 AMP589844:AMQ589844 AWL589844:AWM589844 BGH589844:BGI589844 BQD589844:BQE589844 BZZ589844:CAA589844 CJV589844:CJW589844 CTR589844:CTS589844 DDN589844:DDO589844 DNJ589844:DNK589844 DXF589844:DXG589844 EHB589844:EHC589844 EQX589844:EQY589844 FAT589844:FAU589844 FKP589844:FKQ589844 FUL589844:FUM589844 GEH589844:GEI589844 GOD589844:GOE589844 GXZ589844:GYA589844 HHV589844:HHW589844 HRR589844:HRS589844 IBN589844:IBO589844 ILJ589844:ILK589844 IVF589844:IVG589844 JFB589844:JFC589844 JOX589844:JOY589844 JYT589844:JYU589844 KIP589844:KIQ589844 KSL589844:KSM589844 LCH589844:LCI589844 LMD589844:LME589844 LVZ589844:LWA589844 MFV589844:MFW589844 MPR589844:MPS589844 MZN589844:MZO589844 NJJ589844:NJK589844 NTF589844:NTG589844 ODB589844:ODC589844 OMX589844:OMY589844 OWT589844:OWU589844 PGP589844:PGQ589844 PQL589844:PQM589844 QAH589844:QAI589844 QKD589844:QKE589844 QTZ589844:QUA589844 RDV589844:RDW589844 RNR589844:RNS589844 RXN589844:RXO589844 SHJ589844:SHK589844 SRF589844:SRG589844 TBB589844:TBC589844 TKX589844:TKY589844 TUT589844:TUU589844 UEP589844:UEQ589844 UOL589844:UOM589844 UYH589844:UYI589844 VID589844:VIE589844 VRZ589844:VSA589844 WBV589844:WBW589844 WLR589844:WLS589844 WVN589844:WVO589844 G655380 JB655380:JC655380 SX655380:SY655380 ACT655380:ACU655380 AMP655380:AMQ655380 AWL655380:AWM655380 BGH655380:BGI655380 BQD655380:BQE655380 BZZ655380:CAA655380 CJV655380:CJW655380 CTR655380:CTS655380 DDN655380:DDO655380 DNJ655380:DNK655380 DXF655380:DXG655380 EHB655380:EHC655380 EQX655380:EQY655380 FAT655380:FAU655380 FKP655380:FKQ655380 FUL655380:FUM655380 GEH655380:GEI655380 GOD655380:GOE655380 GXZ655380:GYA655380 HHV655380:HHW655380 HRR655380:HRS655380 IBN655380:IBO655380 ILJ655380:ILK655380 IVF655380:IVG655380 JFB655380:JFC655380 JOX655380:JOY655380 JYT655380:JYU655380 KIP655380:KIQ655380 KSL655380:KSM655380 LCH655380:LCI655380 LMD655380:LME655380 LVZ655380:LWA655380 MFV655380:MFW655380 MPR655380:MPS655380 MZN655380:MZO655380 NJJ655380:NJK655380 NTF655380:NTG655380 ODB655380:ODC655380 OMX655380:OMY655380 OWT655380:OWU655380 PGP655380:PGQ655380 PQL655380:PQM655380 QAH655380:QAI655380 QKD655380:QKE655380 QTZ655380:QUA655380 RDV655380:RDW655380 RNR655380:RNS655380 RXN655380:RXO655380 SHJ655380:SHK655380 SRF655380:SRG655380 TBB655380:TBC655380 TKX655380:TKY655380 TUT655380:TUU655380 UEP655380:UEQ655380 UOL655380:UOM655380 UYH655380:UYI655380 VID655380:VIE655380 VRZ655380:VSA655380 WBV655380:WBW655380 WLR655380:WLS655380 WVN655380:WVO655380 G720916 JB720916:JC720916 SX720916:SY720916 ACT720916:ACU720916 AMP720916:AMQ720916 AWL720916:AWM720916 BGH720916:BGI720916 BQD720916:BQE720916 BZZ720916:CAA720916 CJV720916:CJW720916 CTR720916:CTS720916 DDN720916:DDO720916 DNJ720916:DNK720916 DXF720916:DXG720916 EHB720916:EHC720916 EQX720916:EQY720916 FAT720916:FAU720916 FKP720916:FKQ720916 FUL720916:FUM720916 GEH720916:GEI720916 GOD720916:GOE720916 GXZ720916:GYA720916 HHV720916:HHW720916 HRR720916:HRS720916 IBN720916:IBO720916 ILJ720916:ILK720916 IVF720916:IVG720916 JFB720916:JFC720916 JOX720916:JOY720916 JYT720916:JYU720916 KIP720916:KIQ720916 KSL720916:KSM720916 LCH720916:LCI720916 LMD720916:LME720916 LVZ720916:LWA720916 MFV720916:MFW720916 MPR720916:MPS720916 MZN720916:MZO720916 NJJ720916:NJK720916 NTF720916:NTG720916 ODB720916:ODC720916 OMX720916:OMY720916 OWT720916:OWU720916 PGP720916:PGQ720916 PQL720916:PQM720916 QAH720916:QAI720916 QKD720916:QKE720916 QTZ720916:QUA720916 RDV720916:RDW720916 RNR720916:RNS720916 RXN720916:RXO720916 SHJ720916:SHK720916 SRF720916:SRG720916 TBB720916:TBC720916 TKX720916:TKY720916 TUT720916:TUU720916 UEP720916:UEQ720916 UOL720916:UOM720916 UYH720916:UYI720916 VID720916:VIE720916 VRZ720916:VSA720916 WBV720916:WBW720916 WLR720916:WLS720916 WVN720916:WVO720916 G786452 JB786452:JC786452 SX786452:SY786452 ACT786452:ACU786452 AMP786452:AMQ786452 AWL786452:AWM786452 BGH786452:BGI786452 BQD786452:BQE786452 BZZ786452:CAA786452 CJV786452:CJW786452 CTR786452:CTS786452 DDN786452:DDO786452 DNJ786452:DNK786452 DXF786452:DXG786452 EHB786452:EHC786452 EQX786452:EQY786452 FAT786452:FAU786452 FKP786452:FKQ786452 FUL786452:FUM786452 GEH786452:GEI786452 GOD786452:GOE786452 GXZ786452:GYA786452 HHV786452:HHW786452 HRR786452:HRS786452 IBN786452:IBO786452 ILJ786452:ILK786452 IVF786452:IVG786452 JFB786452:JFC786452 JOX786452:JOY786452 JYT786452:JYU786452 KIP786452:KIQ786452 KSL786452:KSM786452 LCH786452:LCI786452 LMD786452:LME786452 LVZ786452:LWA786452 MFV786452:MFW786452 MPR786452:MPS786452 MZN786452:MZO786452 NJJ786452:NJK786452 NTF786452:NTG786452 ODB786452:ODC786452 OMX786452:OMY786452 OWT786452:OWU786452 PGP786452:PGQ786452 PQL786452:PQM786452 QAH786452:QAI786452 QKD786452:QKE786452 QTZ786452:QUA786452 RDV786452:RDW786452 RNR786452:RNS786452 RXN786452:RXO786452 SHJ786452:SHK786452 SRF786452:SRG786452 TBB786452:TBC786452 TKX786452:TKY786452 TUT786452:TUU786452 UEP786452:UEQ786452 UOL786452:UOM786452 UYH786452:UYI786452 VID786452:VIE786452 VRZ786452:VSA786452 WBV786452:WBW786452 WLR786452:WLS786452 WVN786452:WVO786452 G851988 JB851988:JC851988 SX851988:SY851988 ACT851988:ACU851988 AMP851988:AMQ851988 AWL851988:AWM851988 BGH851988:BGI851988 BQD851988:BQE851988 BZZ851988:CAA851988 CJV851988:CJW851988 CTR851988:CTS851988 DDN851988:DDO851988 DNJ851988:DNK851988 DXF851988:DXG851988 EHB851988:EHC851988 EQX851988:EQY851988 FAT851988:FAU851988 FKP851988:FKQ851988 FUL851988:FUM851988 GEH851988:GEI851988 GOD851988:GOE851988 GXZ851988:GYA851988 HHV851988:HHW851988 HRR851988:HRS851988 IBN851988:IBO851988 ILJ851988:ILK851988 IVF851988:IVG851988 JFB851988:JFC851988 JOX851988:JOY851988 JYT851988:JYU851988 KIP851988:KIQ851988 KSL851988:KSM851988 LCH851988:LCI851988 LMD851988:LME851988 LVZ851988:LWA851988 MFV851988:MFW851988 MPR851988:MPS851988 MZN851988:MZO851988 NJJ851988:NJK851988 NTF851988:NTG851988 ODB851988:ODC851988 OMX851988:OMY851988 OWT851988:OWU851988 PGP851988:PGQ851988 PQL851988:PQM851988 QAH851988:QAI851988 QKD851988:QKE851988 QTZ851988:QUA851988 RDV851988:RDW851988 RNR851988:RNS851988 RXN851988:RXO851988 SHJ851988:SHK851988 SRF851988:SRG851988 TBB851988:TBC851988 TKX851988:TKY851988 TUT851988:TUU851988 UEP851988:UEQ851988 UOL851988:UOM851988 UYH851988:UYI851988 VID851988:VIE851988 VRZ851988:VSA851988 WBV851988:WBW851988 WLR851988:WLS851988 WVN851988:WVO851988 G917524 JB917524:JC917524 SX917524:SY917524 ACT917524:ACU917524 AMP917524:AMQ917524 AWL917524:AWM917524 BGH917524:BGI917524 BQD917524:BQE917524 BZZ917524:CAA917524 CJV917524:CJW917524 CTR917524:CTS917524 DDN917524:DDO917524 DNJ917524:DNK917524 DXF917524:DXG917524 EHB917524:EHC917524 EQX917524:EQY917524 FAT917524:FAU917524 FKP917524:FKQ917524 FUL917524:FUM917524 GEH917524:GEI917524 GOD917524:GOE917524 GXZ917524:GYA917524 HHV917524:HHW917524 HRR917524:HRS917524 IBN917524:IBO917524 ILJ917524:ILK917524 IVF917524:IVG917524 JFB917524:JFC917524 JOX917524:JOY917524 JYT917524:JYU917524 KIP917524:KIQ917524 KSL917524:KSM917524 LCH917524:LCI917524 LMD917524:LME917524 LVZ917524:LWA917524 MFV917524:MFW917524 MPR917524:MPS917524 MZN917524:MZO917524 NJJ917524:NJK917524 NTF917524:NTG917524 ODB917524:ODC917524 OMX917524:OMY917524 OWT917524:OWU917524 PGP917524:PGQ917524 PQL917524:PQM917524 QAH917524:QAI917524 QKD917524:QKE917524 QTZ917524:QUA917524 RDV917524:RDW917524 RNR917524:RNS917524 RXN917524:RXO917524 SHJ917524:SHK917524 SRF917524:SRG917524 TBB917524:TBC917524 TKX917524:TKY917524 TUT917524:TUU917524 UEP917524:UEQ917524 UOL917524:UOM917524 UYH917524:UYI917524 VID917524:VIE917524 VRZ917524:VSA917524 WBV917524:WBW917524 WLR917524:WLS917524 WVN917524:WVO917524 G983060 JB983060:JC983060 SX983060:SY983060 ACT983060:ACU983060 AMP983060:AMQ983060 AWL983060:AWM983060 BGH983060:BGI983060 BQD983060:BQE983060 BZZ983060:CAA983060 CJV983060:CJW983060 CTR983060:CTS983060 DDN983060:DDO983060 DNJ983060:DNK983060 DXF983060:DXG983060 EHB983060:EHC983060 EQX983060:EQY983060 FAT983060:FAU983060 FKP983060:FKQ983060 FUL983060:FUM983060 GEH983060:GEI983060 GOD983060:GOE983060 GXZ983060:GYA983060 HHV983060:HHW983060 HRR983060:HRS983060 IBN983060:IBO983060 ILJ983060:ILK983060 IVF983060:IVG983060 JFB983060:JFC983060 JOX983060:JOY983060 JYT983060:JYU983060 KIP983060:KIQ983060 KSL983060:KSM983060 LCH983060:LCI983060 LMD983060:LME983060 LVZ983060:LWA983060 MFV983060:MFW983060 MPR983060:MPS983060 MZN983060:MZO983060 NJJ983060:NJK983060 NTF983060:NTG983060 ODB983060:ODC983060 OMX983060:OMY983060 OWT983060:OWU983060 PGP983060:PGQ983060 PQL983060:PQM983060 QAH983060:QAI983060 QKD983060:QKE983060 QTZ983060:QUA983060 RDV983060:RDW983060 RNR983060:RNS983060 RXN983060:RXO983060 SHJ983060:SHK983060 SRF983060:SRG983060 TBB983060:TBC983060 TKX983060:TKY983060 TUT983060:TUU983060 UEP983060:UEQ983060 UOL983060:UOM983060 UYH983060:UYI983060 VID983060:VIE983060 VRZ983060:VSA983060 WBV983060:WBW983060 WLR983060:WLS983060 WVN983060:WVO983060 G24 JB24:JC24 SX24:SY24 ACT24:ACU24 AMP24:AMQ24 AWL24:AWM24 BGH24:BGI24 BQD24:BQE24 BZZ24:CAA24 CJV24:CJW24 CTR24:CTS24 DDN24:DDO24 DNJ24:DNK24 DXF24:DXG24 EHB24:EHC24 EQX24:EQY24 FAT24:FAU24 FKP24:FKQ24 FUL24:FUM24 GEH24:GEI24 GOD24:GOE24 GXZ24:GYA24 HHV24:HHW24 HRR24:HRS24 IBN24:IBO24 ILJ24:ILK24 IVF24:IVG24 JFB24:JFC24 JOX24:JOY24 JYT24:JYU24 KIP24:KIQ24 KSL24:KSM24 LCH24:LCI24 LMD24:LME24 LVZ24:LWA24 MFV24:MFW24 MPR24:MPS24 MZN24:MZO24 NJJ24:NJK24 NTF24:NTG24 ODB24:ODC24 OMX24:OMY24 OWT24:OWU24 PGP24:PGQ24 PQL24:PQM24 QAH24:QAI24 QKD24:QKE24 QTZ24:QUA24 RDV24:RDW24 RNR24:RNS24 RXN24:RXO24 SHJ24:SHK24 SRF24:SRG24 TBB24:TBC24 TKX24:TKY24 TUT24:TUU24 UEP24:UEQ24 UOL24:UOM24 UYH24:UYI24 VID24:VIE24 VRZ24:VSA24 WBV24:WBW24 WLR24:WLS24 WVN24:WVO24 G65560 JB65560:JC65560 SX65560:SY65560 ACT65560:ACU65560 AMP65560:AMQ65560 AWL65560:AWM65560 BGH65560:BGI65560 BQD65560:BQE65560 BZZ65560:CAA65560 CJV65560:CJW65560 CTR65560:CTS65560 DDN65560:DDO65560 DNJ65560:DNK65560 DXF65560:DXG65560 EHB65560:EHC65560 EQX65560:EQY65560 FAT65560:FAU65560 FKP65560:FKQ65560 FUL65560:FUM65560 GEH65560:GEI65560 GOD65560:GOE65560 GXZ65560:GYA65560 HHV65560:HHW65560 HRR65560:HRS65560 IBN65560:IBO65560 ILJ65560:ILK65560 IVF65560:IVG65560 JFB65560:JFC65560 JOX65560:JOY65560 JYT65560:JYU65560 KIP65560:KIQ65560 KSL65560:KSM65560 LCH65560:LCI65560 LMD65560:LME65560 LVZ65560:LWA65560 MFV65560:MFW65560 MPR65560:MPS65560 MZN65560:MZO65560 NJJ65560:NJK65560 NTF65560:NTG65560 ODB65560:ODC65560 OMX65560:OMY65560 OWT65560:OWU65560 PGP65560:PGQ65560 PQL65560:PQM65560 QAH65560:QAI65560 QKD65560:QKE65560 QTZ65560:QUA65560 RDV65560:RDW65560 RNR65560:RNS65560 RXN65560:RXO65560 SHJ65560:SHK65560 SRF65560:SRG65560 TBB65560:TBC65560 TKX65560:TKY65560 TUT65560:TUU65560 UEP65560:UEQ65560 UOL65560:UOM65560 UYH65560:UYI65560 VID65560:VIE65560 VRZ65560:VSA65560 WBV65560:WBW65560 WLR65560:WLS65560 WVN65560:WVO65560 G131096 JB131096:JC131096 SX131096:SY131096 ACT131096:ACU131096 AMP131096:AMQ131096 AWL131096:AWM131096 BGH131096:BGI131096 BQD131096:BQE131096 BZZ131096:CAA131096 CJV131096:CJW131096 CTR131096:CTS131096 DDN131096:DDO131096 DNJ131096:DNK131096 DXF131096:DXG131096 EHB131096:EHC131096 EQX131096:EQY131096 FAT131096:FAU131096 FKP131096:FKQ131096 FUL131096:FUM131096 GEH131096:GEI131096 GOD131096:GOE131096 GXZ131096:GYA131096 HHV131096:HHW131096 HRR131096:HRS131096 IBN131096:IBO131096 ILJ131096:ILK131096 IVF131096:IVG131096 JFB131096:JFC131096 JOX131096:JOY131096 JYT131096:JYU131096 KIP131096:KIQ131096 KSL131096:KSM131096 LCH131096:LCI131096 LMD131096:LME131096 LVZ131096:LWA131096 MFV131096:MFW131096 MPR131096:MPS131096 MZN131096:MZO131096 NJJ131096:NJK131096 NTF131096:NTG131096 ODB131096:ODC131096 OMX131096:OMY131096 OWT131096:OWU131096 PGP131096:PGQ131096 PQL131096:PQM131096 QAH131096:QAI131096 QKD131096:QKE131096 QTZ131096:QUA131096 RDV131096:RDW131096 RNR131096:RNS131096 RXN131096:RXO131096 SHJ131096:SHK131096 SRF131096:SRG131096 TBB131096:TBC131096 TKX131096:TKY131096 TUT131096:TUU131096 UEP131096:UEQ131096 UOL131096:UOM131096 UYH131096:UYI131096 VID131096:VIE131096 VRZ131096:VSA131096 WBV131096:WBW131096 WLR131096:WLS131096 WVN131096:WVO131096 G196632 JB196632:JC196632 SX196632:SY196632 ACT196632:ACU196632 AMP196632:AMQ196632 AWL196632:AWM196632 BGH196632:BGI196632 BQD196632:BQE196632 BZZ196632:CAA196632 CJV196632:CJW196632 CTR196632:CTS196632 DDN196632:DDO196632 DNJ196632:DNK196632 DXF196632:DXG196632 EHB196632:EHC196632 EQX196632:EQY196632 FAT196632:FAU196632 FKP196632:FKQ196632 FUL196632:FUM196632 GEH196632:GEI196632 GOD196632:GOE196632 GXZ196632:GYA196632 HHV196632:HHW196632 HRR196632:HRS196632 IBN196632:IBO196632 ILJ196632:ILK196632 IVF196632:IVG196632 JFB196632:JFC196632 JOX196632:JOY196632 JYT196632:JYU196632 KIP196632:KIQ196632 KSL196632:KSM196632 LCH196632:LCI196632 LMD196632:LME196632 LVZ196632:LWA196632 MFV196632:MFW196632 MPR196632:MPS196632 MZN196632:MZO196632 NJJ196632:NJK196632 NTF196632:NTG196632 ODB196632:ODC196632 OMX196632:OMY196632 OWT196632:OWU196632 PGP196632:PGQ196632 PQL196632:PQM196632 QAH196632:QAI196632 QKD196632:QKE196632 QTZ196632:QUA196632 RDV196632:RDW196632 RNR196632:RNS196632 RXN196632:RXO196632 SHJ196632:SHK196632 SRF196632:SRG196632 TBB196632:TBC196632 TKX196632:TKY196632 TUT196632:TUU196632 UEP196632:UEQ196632 UOL196632:UOM196632 UYH196632:UYI196632 VID196632:VIE196632 VRZ196632:VSA196632 WBV196632:WBW196632 WLR196632:WLS196632 WVN196632:WVO196632 G262168 JB262168:JC262168 SX262168:SY262168 ACT262168:ACU262168 AMP262168:AMQ262168 AWL262168:AWM262168 BGH262168:BGI262168 BQD262168:BQE262168 BZZ262168:CAA262168 CJV262168:CJW262168 CTR262168:CTS262168 DDN262168:DDO262168 DNJ262168:DNK262168 DXF262168:DXG262168 EHB262168:EHC262168 EQX262168:EQY262168 FAT262168:FAU262168 FKP262168:FKQ262168 FUL262168:FUM262168 GEH262168:GEI262168 GOD262168:GOE262168 GXZ262168:GYA262168 HHV262168:HHW262168 HRR262168:HRS262168 IBN262168:IBO262168 ILJ262168:ILK262168 IVF262168:IVG262168 JFB262168:JFC262168 JOX262168:JOY262168 JYT262168:JYU262168 KIP262168:KIQ262168 KSL262168:KSM262168 LCH262168:LCI262168 LMD262168:LME262168 LVZ262168:LWA262168 MFV262168:MFW262168 MPR262168:MPS262168 MZN262168:MZO262168 NJJ262168:NJK262168 NTF262168:NTG262168 ODB262168:ODC262168 OMX262168:OMY262168 OWT262168:OWU262168 PGP262168:PGQ262168 PQL262168:PQM262168 QAH262168:QAI262168 QKD262168:QKE262168 QTZ262168:QUA262168 RDV262168:RDW262168 RNR262168:RNS262168 RXN262168:RXO262168 SHJ262168:SHK262168 SRF262168:SRG262168 TBB262168:TBC262168 TKX262168:TKY262168 TUT262168:TUU262168 UEP262168:UEQ262168 UOL262168:UOM262168 UYH262168:UYI262168 VID262168:VIE262168 VRZ262168:VSA262168 WBV262168:WBW262168 WLR262168:WLS262168 WVN262168:WVO262168 G327704 JB327704:JC327704 SX327704:SY327704 ACT327704:ACU327704 AMP327704:AMQ327704 AWL327704:AWM327704 BGH327704:BGI327704 BQD327704:BQE327704 BZZ327704:CAA327704 CJV327704:CJW327704 CTR327704:CTS327704 DDN327704:DDO327704 DNJ327704:DNK327704 DXF327704:DXG327704 EHB327704:EHC327704 EQX327704:EQY327704 FAT327704:FAU327704 FKP327704:FKQ327704 FUL327704:FUM327704 GEH327704:GEI327704 GOD327704:GOE327704 GXZ327704:GYA327704 HHV327704:HHW327704 HRR327704:HRS327704 IBN327704:IBO327704 ILJ327704:ILK327704 IVF327704:IVG327704 JFB327704:JFC327704 JOX327704:JOY327704 JYT327704:JYU327704 KIP327704:KIQ327704 KSL327704:KSM327704 LCH327704:LCI327704 LMD327704:LME327704 LVZ327704:LWA327704 MFV327704:MFW327704 MPR327704:MPS327704 MZN327704:MZO327704 NJJ327704:NJK327704 NTF327704:NTG327704 ODB327704:ODC327704 OMX327704:OMY327704 OWT327704:OWU327704 PGP327704:PGQ327704 PQL327704:PQM327704 QAH327704:QAI327704 QKD327704:QKE327704 QTZ327704:QUA327704 RDV327704:RDW327704 RNR327704:RNS327704 RXN327704:RXO327704 SHJ327704:SHK327704 SRF327704:SRG327704 TBB327704:TBC327704 TKX327704:TKY327704 TUT327704:TUU327704 UEP327704:UEQ327704 UOL327704:UOM327704 UYH327704:UYI327704 VID327704:VIE327704 VRZ327704:VSA327704 WBV327704:WBW327704 WLR327704:WLS327704 WVN327704:WVO327704 G393240 JB393240:JC393240 SX393240:SY393240 ACT393240:ACU393240 AMP393240:AMQ393240 AWL393240:AWM393240 BGH393240:BGI393240 BQD393240:BQE393240 BZZ393240:CAA393240 CJV393240:CJW393240 CTR393240:CTS393240 DDN393240:DDO393240 DNJ393240:DNK393240 DXF393240:DXG393240 EHB393240:EHC393240 EQX393240:EQY393240 FAT393240:FAU393240 FKP393240:FKQ393240 FUL393240:FUM393240 GEH393240:GEI393240 GOD393240:GOE393240 GXZ393240:GYA393240 HHV393240:HHW393240 HRR393240:HRS393240 IBN393240:IBO393240 ILJ393240:ILK393240 IVF393240:IVG393240 JFB393240:JFC393240 JOX393240:JOY393240 JYT393240:JYU393240 KIP393240:KIQ393240 KSL393240:KSM393240 LCH393240:LCI393240 LMD393240:LME393240 LVZ393240:LWA393240 MFV393240:MFW393240 MPR393240:MPS393240 MZN393240:MZO393240 NJJ393240:NJK393240 NTF393240:NTG393240 ODB393240:ODC393240 OMX393240:OMY393240 OWT393240:OWU393240 PGP393240:PGQ393240 PQL393240:PQM393240 QAH393240:QAI393240 QKD393240:QKE393240 QTZ393240:QUA393240 RDV393240:RDW393240 RNR393240:RNS393240 RXN393240:RXO393240 SHJ393240:SHK393240 SRF393240:SRG393240 TBB393240:TBC393240 TKX393240:TKY393240 TUT393240:TUU393240 UEP393240:UEQ393240 UOL393240:UOM393240 UYH393240:UYI393240 VID393240:VIE393240 VRZ393240:VSA393240 WBV393240:WBW393240 WLR393240:WLS393240 WVN393240:WVO393240 G458776 JB458776:JC458776 SX458776:SY458776 ACT458776:ACU458776 AMP458776:AMQ458776 AWL458776:AWM458776 BGH458776:BGI458776 BQD458776:BQE458776 BZZ458776:CAA458776 CJV458776:CJW458776 CTR458776:CTS458776 DDN458776:DDO458776 DNJ458776:DNK458776 DXF458776:DXG458776 EHB458776:EHC458776 EQX458776:EQY458776 FAT458776:FAU458776 FKP458776:FKQ458776 FUL458776:FUM458776 GEH458776:GEI458776 GOD458776:GOE458776 GXZ458776:GYA458776 HHV458776:HHW458776 HRR458776:HRS458776 IBN458776:IBO458776 ILJ458776:ILK458776 IVF458776:IVG458776 JFB458776:JFC458776 JOX458776:JOY458776 JYT458776:JYU458776 KIP458776:KIQ458776 KSL458776:KSM458776 LCH458776:LCI458776 LMD458776:LME458776 LVZ458776:LWA458776 MFV458776:MFW458776 MPR458776:MPS458776 MZN458776:MZO458776 NJJ458776:NJK458776 NTF458776:NTG458776 ODB458776:ODC458776 OMX458776:OMY458776 OWT458776:OWU458776 PGP458776:PGQ458776 PQL458776:PQM458776 QAH458776:QAI458776 QKD458776:QKE458776 QTZ458776:QUA458776 RDV458776:RDW458776 RNR458776:RNS458776 RXN458776:RXO458776 SHJ458776:SHK458776 SRF458776:SRG458776 TBB458776:TBC458776 TKX458776:TKY458776 TUT458776:TUU458776 UEP458776:UEQ458776 UOL458776:UOM458776 UYH458776:UYI458776 VID458776:VIE458776 VRZ458776:VSA458776 WBV458776:WBW458776 WLR458776:WLS458776 WVN458776:WVO458776 G524312 JB524312:JC524312 SX524312:SY524312 ACT524312:ACU524312 AMP524312:AMQ524312 AWL524312:AWM524312 BGH524312:BGI524312 BQD524312:BQE524312 BZZ524312:CAA524312 CJV524312:CJW524312 CTR524312:CTS524312 DDN524312:DDO524312 DNJ524312:DNK524312 DXF524312:DXG524312 EHB524312:EHC524312 EQX524312:EQY524312 FAT524312:FAU524312 FKP524312:FKQ524312 FUL524312:FUM524312 GEH524312:GEI524312 GOD524312:GOE524312 GXZ524312:GYA524312 HHV524312:HHW524312 HRR524312:HRS524312 IBN524312:IBO524312 ILJ524312:ILK524312 IVF524312:IVG524312 JFB524312:JFC524312 JOX524312:JOY524312 JYT524312:JYU524312 KIP524312:KIQ524312 KSL524312:KSM524312 LCH524312:LCI524312 LMD524312:LME524312 LVZ524312:LWA524312 MFV524312:MFW524312 MPR524312:MPS524312 MZN524312:MZO524312 NJJ524312:NJK524312 NTF524312:NTG524312 ODB524312:ODC524312 OMX524312:OMY524312 OWT524312:OWU524312 PGP524312:PGQ524312 PQL524312:PQM524312 QAH524312:QAI524312 QKD524312:QKE524312 QTZ524312:QUA524312 RDV524312:RDW524312 RNR524312:RNS524312 RXN524312:RXO524312 SHJ524312:SHK524312 SRF524312:SRG524312 TBB524312:TBC524312 TKX524312:TKY524312 TUT524312:TUU524312 UEP524312:UEQ524312 UOL524312:UOM524312 UYH524312:UYI524312 VID524312:VIE524312 VRZ524312:VSA524312 WBV524312:WBW524312 WLR524312:WLS524312 WVN524312:WVO524312 G589848 JB589848:JC589848 SX589848:SY589848 ACT589848:ACU589848 AMP589848:AMQ589848 AWL589848:AWM589848 BGH589848:BGI589848 BQD589848:BQE589848 BZZ589848:CAA589848 CJV589848:CJW589848 CTR589848:CTS589848 DDN589848:DDO589848 DNJ589848:DNK589848 DXF589848:DXG589848 EHB589848:EHC589848 EQX589848:EQY589848 FAT589848:FAU589848 FKP589848:FKQ589848 FUL589848:FUM589848 GEH589848:GEI589848 GOD589848:GOE589848 GXZ589848:GYA589848 HHV589848:HHW589848 HRR589848:HRS589848 IBN589848:IBO589848 ILJ589848:ILK589848 IVF589848:IVG589848 JFB589848:JFC589848 JOX589848:JOY589848 JYT589848:JYU589848 KIP589848:KIQ589848 KSL589848:KSM589848 LCH589848:LCI589848 LMD589848:LME589848 LVZ589848:LWA589848 MFV589848:MFW589848 MPR589848:MPS589848 MZN589848:MZO589848 NJJ589848:NJK589848 NTF589848:NTG589848 ODB589848:ODC589848 OMX589848:OMY589848 OWT589848:OWU589848 PGP589848:PGQ589848 PQL589848:PQM589848 QAH589848:QAI589848 QKD589848:QKE589848 QTZ589848:QUA589848 RDV589848:RDW589848 RNR589848:RNS589848 RXN589848:RXO589848 SHJ589848:SHK589848 SRF589848:SRG589848 TBB589848:TBC589848 TKX589848:TKY589848 TUT589848:TUU589848 UEP589848:UEQ589848 UOL589848:UOM589848 UYH589848:UYI589848 VID589848:VIE589848 VRZ589848:VSA589848 WBV589848:WBW589848 WLR589848:WLS589848 WVN589848:WVO589848 G655384 JB655384:JC655384 SX655384:SY655384 ACT655384:ACU655384 AMP655384:AMQ655384 AWL655384:AWM655384 BGH655384:BGI655384 BQD655384:BQE655384 BZZ655384:CAA655384 CJV655384:CJW655384 CTR655384:CTS655384 DDN655384:DDO655384 DNJ655384:DNK655384 DXF655384:DXG655384 EHB655384:EHC655384 EQX655384:EQY655384 FAT655384:FAU655384 FKP655384:FKQ655384 FUL655384:FUM655384 GEH655384:GEI655384 GOD655384:GOE655384 GXZ655384:GYA655384 HHV655384:HHW655384 HRR655384:HRS655384 IBN655384:IBO655384 ILJ655384:ILK655384 IVF655384:IVG655384 JFB655384:JFC655384 JOX655384:JOY655384 JYT655384:JYU655384 KIP655384:KIQ655384 KSL655384:KSM655384 LCH655384:LCI655384 LMD655384:LME655384 LVZ655384:LWA655384 MFV655384:MFW655384 MPR655384:MPS655384 MZN655384:MZO655384 NJJ655384:NJK655384 NTF655384:NTG655384 ODB655384:ODC655384 OMX655384:OMY655384 OWT655384:OWU655384 PGP655384:PGQ655384 PQL655384:PQM655384 QAH655384:QAI655384 QKD655384:QKE655384 QTZ655384:QUA655384 RDV655384:RDW655384 RNR655384:RNS655384 RXN655384:RXO655384 SHJ655384:SHK655384 SRF655384:SRG655384 TBB655384:TBC655384 TKX655384:TKY655384 TUT655384:TUU655384 UEP655384:UEQ655384 UOL655384:UOM655384 UYH655384:UYI655384 VID655384:VIE655384 VRZ655384:VSA655384 WBV655384:WBW655384 WLR655384:WLS655384 WVN655384:WVO655384 G720920 JB720920:JC720920 SX720920:SY720920 ACT720920:ACU720920 AMP720920:AMQ720920 AWL720920:AWM720920 BGH720920:BGI720920 BQD720920:BQE720920 BZZ720920:CAA720920 CJV720920:CJW720920 CTR720920:CTS720920 DDN720920:DDO720920 DNJ720920:DNK720920 DXF720920:DXG720920 EHB720920:EHC720920 EQX720920:EQY720920 FAT720920:FAU720920 FKP720920:FKQ720920 FUL720920:FUM720920 GEH720920:GEI720920 GOD720920:GOE720920 GXZ720920:GYA720920 HHV720920:HHW720920 HRR720920:HRS720920 IBN720920:IBO720920 ILJ720920:ILK720920 IVF720920:IVG720920 JFB720920:JFC720920 JOX720920:JOY720920 JYT720920:JYU720920 KIP720920:KIQ720920 KSL720920:KSM720920 LCH720920:LCI720920 LMD720920:LME720920 LVZ720920:LWA720920 MFV720920:MFW720920 MPR720920:MPS720920 MZN720920:MZO720920 NJJ720920:NJK720920 NTF720920:NTG720920 ODB720920:ODC720920 OMX720920:OMY720920 OWT720920:OWU720920 PGP720920:PGQ720920 PQL720920:PQM720920 QAH720920:QAI720920 QKD720920:QKE720920 QTZ720920:QUA720920 RDV720920:RDW720920 RNR720920:RNS720920 RXN720920:RXO720920 SHJ720920:SHK720920 SRF720920:SRG720920 TBB720920:TBC720920 TKX720920:TKY720920 TUT720920:TUU720920 UEP720920:UEQ720920 UOL720920:UOM720920 UYH720920:UYI720920 VID720920:VIE720920 VRZ720920:VSA720920 WBV720920:WBW720920 WLR720920:WLS720920 WVN720920:WVO720920 G786456 JB786456:JC786456 SX786456:SY786456 ACT786456:ACU786456 AMP786456:AMQ786456 AWL786456:AWM786456 BGH786456:BGI786456 BQD786456:BQE786456 BZZ786456:CAA786456 CJV786456:CJW786456 CTR786456:CTS786456 DDN786456:DDO786456 DNJ786456:DNK786456 DXF786456:DXG786456 EHB786456:EHC786456 EQX786456:EQY786456 FAT786456:FAU786456 FKP786456:FKQ786456 FUL786456:FUM786456 GEH786456:GEI786456 GOD786456:GOE786456 GXZ786456:GYA786456 HHV786456:HHW786456 HRR786456:HRS786456 IBN786456:IBO786456 ILJ786456:ILK786456 IVF786456:IVG786456 JFB786456:JFC786456 JOX786456:JOY786456 JYT786456:JYU786456 KIP786456:KIQ786456 KSL786456:KSM786456 LCH786456:LCI786456 LMD786456:LME786456 LVZ786456:LWA786456 MFV786456:MFW786456 MPR786456:MPS786456 MZN786456:MZO786456 NJJ786456:NJK786456 NTF786456:NTG786456 ODB786456:ODC786456 OMX786456:OMY786456 OWT786456:OWU786456 PGP786456:PGQ786456 PQL786456:PQM786456 QAH786456:QAI786456 QKD786456:QKE786456 QTZ786456:QUA786456 RDV786456:RDW786456 RNR786456:RNS786456 RXN786456:RXO786456 SHJ786456:SHK786456 SRF786456:SRG786456 TBB786456:TBC786456 TKX786456:TKY786456 TUT786456:TUU786456 UEP786456:UEQ786456 UOL786456:UOM786456 UYH786456:UYI786456 VID786456:VIE786456 VRZ786456:VSA786456 WBV786456:WBW786456 WLR786456:WLS786456 WVN786456:WVO786456 G851992 JB851992:JC851992 SX851992:SY851992 ACT851992:ACU851992 AMP851992:AMQ851992 AWL851992:AWM851992 BGH851992:BGI851992 BQD851992:BQE851992 BZZ851992:CAA851992 CJV851992:CJW851992 CTR851992:CTS851992 DDN851992:DDO851992 DNJ851992:DNK851992 DXF851992:DXG851992 EHB851992:EHC851992 EQX851992:EQY851992 FAT851992:FAU851992 FKP851992:FKQ851992 FUL851992:FUM851992 GEH851992:GEI851992 GOD851992:GOE851992 GXZ851992:GYA851992 HHV851992:HHW851992 HRR851992:HRS851992 IBN851992:IBO851992 ILJ851992:ILK851992 IVF851992:IVG851992 JFB851992:JFC851992 JOX851992:JOY851992 JYT851992:JYU851992 KIP851992:KIQ851992 KSL851992:KSM851992 LCH851992:LCI851992 LMD851992:LME851992 LVZ851992:LWA851992 MFV851992:MFW851992 MPR851992:MPS851992 MZN851992:MZO851992 NJJ851992:NJK851992 NTF851992:NTG851992 ODB851992:ODC851992 OMX851992:OMY851992 OWT851992:OWU851992 PGP851992:PGQ851992 PQL851992:PQM851992 QAH851992:QAI851992 QKD851992:QKE851992 QTZ851992:QUA851992 RDV851992:RDW851992 RNR851992:RNS851992 RXN851992:RXO851992 SHJ851992:SHK851992 SRF851992:SRG851992 TBB851992:TBC851992 TKX851992:TKY851992 TUT851992:TUU851992 UEP851992:UEQ851992 UOL851992:UOM851992 UYH851992:UYI851992 VID851992:VIE851992 VRZ851992:VSA851992 WBV851992:WBW851992 WLR851992:WLS851992 WVN851992:WVO851992 G917528 JB917528:JC917528 SX917528:SY917528 ACT917528:ACU917528 AMP917528:AMQ917528 AWL917528:AWM917528 BGH917528:BGI917528 BQD917528:BQE917528 BZZ917528:CAA917528 CJV917528:CJW917528 CTR917528:CTS917528 DDN917528:DDO917528 DNJ917528:DNK917528 DXF917528:DXG917528 EHB917528:EHC917528 EQX917528:EQY917528 FAT917528:FAU917528 FKP917528:FKQ917528 FUL917528:FUM917528 GEH917528:GEI917528 GOD917528:GOE917528 GXZ917528:GYA917528 HHV917528:HHW917528 HRR917528:HRS917528 IBN917528:IBO917528 ILJ917528:ILK917528 IVF917528:IVG917528 JFB917528:JFC917528 JOX917528:JOY917528 JYT917528:JYU917528 KIP917528:KIQ917528 KSL917528:KSM917528 LCH917528:LCI917528 LMD917528:LME917528 LVZ917528:LWA917528 MFV917528:MFW917528 MPR917528:MPS917528 MZN917528:MZO917528 NJJ917528:NJK917528 NTF917528:NTG917528 ODB917528:ODC917528 OMX917528:OMY917528 OWT917528:OWU917528 PGP917528:PGQ917528 PQL917528:PQM917528 QAH917528:QAI917528 QKD917528:QKE917528 QTZ917528:QUA917528 RDV917528:RDW917528 RNR917528:RNS917528 RXN917528:RXO917528 SHJ917528:SHK917528 SRF917528:SRG917528 TBB917528:TBC917528 TKX917528:TKY917528 TUT917528:TUU917528 UEP917528:UEQ917528 UOL917528:UOM917528 UYH917528:UYI917528 VID917528:VIE917528 VRZ917528:VSA917528 WBV917528:WBW917528 WLR917528:WLS917528 WVN917528:WVO917528 G983064 JB983064:JC983064 SX983064:SY983064 ACT983064:ACU983064 AMP983064:AMQ983064 AWL983064:AWM983064 BGH983064:BGI983064 BQD983064:BQE983064 BZZ983064:CAA983064 CJV983064:CJW983064 CTR983064:CTS983064 DDN983064:DDO983064 DNJ983064:DNK983064 DXF983064:DXG983064 EHB983064:EHC983064 EQX983064:EQY983064 FAT983064:FAU983064 FKP983064:FKQ983064 FUL983064:FUM983064 GEH983064:GEI983064 GOD983064:GOE983064 GXZ983064:GYA983064 HHV983064:HHW983064 HRR983064:HRS983064 IBN983064:IBO983064 ILJ983064:ILK983064 IVF983064:IVG983064 JFB983064:JFC983064 JOX983064:JOY983064 JYT983064:JYU983064 KIP983064:KIQ983064 KSL983064:KSM983064 LCH983064:LCI983064 LMD983064:LME983064 LVZ983064:LWA983064 MFV983064:MFW983064 MPR983064:MPS983064 MZN983064:MZO983064 NJJ983064:NJK983064 NTF983064:NTG983064 ODB983064:ODC983064 OMX983064:OMY983064 OWT983064:OWU983064 PGP983064:PGQ983064 PQL983064:PQM983064 QAH983064:QAI983064 QKD983064:QKE983064 QTZ983064:QUA983064 RDV983064:RDW983064 RNR983064:RNS983064 RXN983064:RXO983064 SHJ983064:SHK983064 SRF983064:SRG983064 TBB983064:TBC983064 TKX983064:TKY983064 TUT983064:TUU983064 UEP983064:UEQ983064 UOL983064:UOM983064 UYH983064:UYI983064 VID983064:VIE983064 VRZ983064:VSA983064 WBV983064:WBW983064 WLR983064:WLS983064 WVN983064:WVO983064 G26 JB26:JC26 SX26:SY26 ACT26:ACU26 AMP26:AMQ26 AWL26:AWM26 BGH26:BGI26 BQD26:BQE26 BZZ26:CAA26 CJV26:CJW26 CTR26:CTS26 DDN26:DDO26 DNJ26:DNK26 DXF26:DXG26 EHB26:EHC26 EQX26:EQY26 FAT26:FAU26 FKP26:FKQ26 FUL26:FUM26 GEH26:GEI26 GOD26:GOE26 GXZ26:GYA26 HHV26:HHW26 HRR26:HRS26 IBN26:IBO26 ILJ26:ILK26 IVF26:IVG26 JFB26:JFC26 JOX26:JOY26 JYT26:JYU26 KIP26:KIQ26 KSL26:KSM26 LCH26:LCI26 LMD26:LME26 LVZ26:LWA26 MFV26:MFW26 MPR26:MPS26 MZN26:MZO26 NJJ26:NJK26 NTF26:NTG26 ODB26:ODC26 OMX26:OMY26 OWT26:OWU26 PGP26:PGQ26 PQL26:PQM26 QAH26:QAI26 QKD26:QKE26 QTZ26:QUA26 RDV26:RDW26 RNR26:RNS26 RXN26:RXO26 SHJ26:SHK26 SRF26:SRG26 TBB26:TBC26 TKX26:TKY26 TUT26:TUU26 UEP26:UEQ26 UOL26:UOM26 UYH26:UYI26 VID26:VIE26 VRZ26:VSA26 WBV26:WBW26 WLR26:WLS26 WVN26:WVO26 G65562 JB65562:JC65562 SX65562:SY65562 ACT65562:ACU65562 AMP65562:AMQ65562 AWL65562:AWM65562 BGH65562:BGI65562 BQD65562:BQE65562 BZZ65562:CAA65562 CJV65562:CJW65562 CTR65562:CTS65562 DDN65562:DDO65562 DNJ65562:DNK65562 DXF65562:DXG65562 EHB65562:EHC65562 EQX65562:EQY65562 FAT65562:FAU65562 FKP65562:FKQ65562 FUL65562:FUM65562 GEH65562:GEI65562 GOD65562:GOE65562 GXZ65562:GYA65562 HHV65562:HHW65562 HRR65562:HRS65562 IBN65562:IBO65562 ILJ65562:ILK65562 IVF65562:IVG65562 JFB65562:JFC65562 JOX65562:JOY65562 JYT65562:JYU65562 KIP65562:KIQ65562 KSL65562:KSM65562 LCH65562:LCI65562 LMD65562:LME65562 LVZ65562:LWA65562 MFV65562:MFW65562 MPR65562:MPS65562 MZN65562:MZO65562 NJJ65562:NJK65562 NTF65562:NTG65562 ODB65562:ODC65562 OMX65562:OMY65562 OWT65562:OWU65562 PGP65562:PGQ65562 PQL65562:PQM65562 QAH65562:QAI65562 QKD65562:QKE65562 QTZ65562:QUA65562 RDV65562:RDW65562 RNR65562:RNS65562 RXN65562:RXO65562 SHJ65562:SHK65562 SRF65562:SRG65562 TBB65562:TBC65562 TKX65562:TKY65562 TUT65562:TUU65562 UEP65562:UEQ65562 UOL65562:UOM65562 UYH65562:UYI65562 VID65562:VIE65562 VRZ65562:VSA65562 WBV65562:WBW65562 WLR65562:WLS65562 WVN65562:WVO65562 G131098 JB131098:JC131098 SX131098:SY131098 ACT131098:ACU131098 AMP131098:AMQ131098 AWL131098:AWM131098 BGH131098:BGI131098 BQD131098:BQE131098 BZZ131098:CAA131098 CJV131098:CJW131098 CTR131098:CTS131098 DDN131098:DDO131098 DNJ131098:DNK131098 DXF131098:DXG131098 EHB131098:EHC131098 EQX131098:EQY131098 FAT131098:FAU131098 FKP131098:FKQ131098 FUL131098:FUM131098 GEH131098:GEI131098 GOD131098:GOE131098 GXZ131098:GYA131098 HHV131098:HHW131098 HRR131098:HRS131098 IBN131098:IBO131098 ILJ131098:ILK131098 IVF131098:IVG131098 JFB131098:JFC131098 JOX131098:JOY131098 JYT131098:JYU131098 KIP131098:KIQ131098 KSL131098:KSM131098 LCH131098:LCI131098 LMD131098:LME131098 LVZ131098:LWA131098 MFV131098:MFW131098 MPR131098:MPS131098 MZN131098:MZO131098 NJJ131098:NJK131098 NTF131098:NTG131098 ODB131098:ODC131098 OMX131098:OMY131098 OWT131098:OWU131098 PGP131098:PGQ131098 PQL131098:PQM131098 QAH131098:QAI131098 QKD131098:QKE131098 QTZ131098:QUA131098 RDV131098:RDW131098 RNR131098:RNS131098 RXN131098:RXO131098 SHJ131098:SHK131098 SRF131098:SRG131098 TBB131098:TBC131098 TKX131098:TKY131098 TUT131098:TUU131098 UEP131098:UEQ131098 UOL131098:UOM131098 UYH131098:UYI131098 VID131098:VIE131098 VRZ131098:VSA131098 WBV131098:WBW131098 WLR131098:WLS131098 WVN131098:WVO131098 G196634 JB196634:JC196634 SX196634:SY196634 ACT196634:ACU196634 AMP196634:AMQ196634 AWL196634:AWM196634 BGH196634:BGI196634 BQD196634:BQE196634 BZZ196634:CAA196634 CJV196634:CJW196634 CTR196634:CTS196634 DDN196634:DDO196634 DNJ196634:DNK196634 DXF196634:DXG196634 EHB196634:EHC196634 EQX196634:EQY196634 FAT196634:FAU196634 FKP196634:FKQ196634 FUL196634:FUM196634 GEH196634:GEI196634 GOD196634:GOE196634 GXZ196634:GYA196634 HHV196634:HHW196634 HRR196634:HRS196634 IBN196634:IBO196634 ILJ196634:ILK196634 IVF196634:IVG196634 JFB196634:JFC196634 JOX196634:JOY196634 JYT196634:JYU196634 KIP196634:KIQ196634 KSL196634:KSM196634 LCH196634:LCI196634 LMD196634:LME196634 LVZ196634:LWA196634 MFV196634:MFW196634 MPR196634:MPS196634 MZN196634:MZO196634 NJJ196634:NJK196634 NTF196634:NTG196634 ODB196634:ODC196634 OMX196634:OMY196634 OWT196634:OWU196634 PGP196634:PGQ196634 PQL196634:PQM196634 QAH196634:QAI196634 QKD196634:QKE196634 QTZ196634:QUA196634 RDV196634:RDW196634 RNR196634:RNS196634 RXN196634:RXO196634 SHJ196634:SHK196634 SRF196634:SRG196634 TBB196634:TBC196634 TKX196634:TKY196634 TUT196634:TUU196634 UEP196634:UEQ196634 UOL196634:UOM196634 UYH196634:UYI196634 VID196634:VIE196634 VRZ196634:VSA196634 WBV196634:WBW196634 WLR196634:WLS196634 WVN196634:WVO196634 G262170 JB262170:JC262170 SX262170:SY262170 ACT262170:ACU262170 AMP262170:AMQ262170 AWL262170:AWM262170 BGH262170:BGI262170 BQD262170:BQE262170 BZZ262170:CAA262170 CJV262170:CJW262170 CTR262170:CTS262170 DDN262170:DDO262170 DNJ262170:DNK262170 DXF262170:DXG262170 EHB262170:EHC262170 EQX262170:EQY262170 FAT262170:FAU262170 FKP262170:FKQ262170 FUL262170:FUM262170 GEH262170:GEI262170 GOD262170:GOE262170 GXZ262170:GYA262170 HHV262170:HHW262170 HRR262170:HRS262170 IBN262170:IBO262170 ILJ262170:ILK262170 IVF262170:IVG262170 JFB262170:JFC262170 JOX262170:JOY262170 JYT262170:JYU262170 KIP262170:KIQ262170 KSL262170:KSM262170 LCH262170:LCI262170 LMD262170:LME262170 LVZ262170:LWA262170 MFV262170:MFW262170 MPR262170:MPS262170 MZN262170:MZO262170 NJJ262170:NJK262170 NTF262170:NTG262170 ODB262170:ODC262170 OMX262170:OMY262170 OWT262170:OWU262170 PGP262170:PGQ262170 PQL262170:PQM262170 QAH262170:QAI262170 QKD262170:QKE262170 QTZ262170:QUA262170 RDV262170:RDW262170 RNR262170:RNS262170 RXN262170:RXO262170 SHJ262170:SHK262170 SRF262170:SRG262170 TBB262170:TBC262170 TKX262170:TKY262170 TUT262170:TUU262170 UEP262170:UEQ262170 UOL262170:UOM262170 UYH262170:UYI262170 VID262170:VIE262170 VRZ262170:VSA262170 WBV262170:WBW262170 WLR262170:WLS262170 WVN262170:WVO262170 G327706 JB327706:JC327706 SX327706:SY327706 ACT327706:ACU327706 AMP327706:AMQ327706 AWL327706:AWM327706 BGH327706:BGI327706 BQD327706:BQE327706 BZZ327706:CAA327706 CJV327706:CJW327706 CTR327706:CTS327706 DDN327706:DDO327706 DNJ327706:DNK327706 DXF327706:DXG327706 EHB327706:EHC327706 EQX327706:EQY327706 FAT327706:FAU327706 FKP327706:FKQ327706 FUL327706:FUM327706 GEH327706:GEI327706 GOD327706:GOE327706 GXZ327706:GYA327706 HHV327706:HHW327706 HRR327706:HRS327706 IBN327706:IBO327706 ILJ327706:ILK327706 IVF327706:IVG327706 JFB327706:JFC327706 JOX327706:JOY327706 JYT327706:JYU327706 KIP327706:KIQ327706 KSL327706:KSM327706 LCH327706:LCI327706 LMD327706:LME327706 LVZ327706:LWA327706 MFV327706:MFW327706 MPR327706:MPS327706 MZN327706:MZO327706 NJJ327706:NJK327706 NTF327706:NTG327706 ODB327706:ODC327706 OMX327706:OMY327706 OWT327706:OWU327706 PGP327706:PGQ327706 PQL327706:PQM327706 QAH327706:QAI327706 QKD327706:QKE327706 QTZ327706:QUA327706 RDV327706:RDW327706 RNR327706:RNS327706 RXN327706:RXO327706 SHJ327706:SHK327706 SRF327706:SRG327706 TBB327706:TBC327706 TKX327706:TKY327706 TUT327706:TUU327706 UEP327706:UEQ327706 UOL327706:UOM327706 UYH327706:UYI327706 VID327706:VIE327706 VRZ327706:VSA327706 WBV327706:WBW327706 WLR327706:WLS327706 WVN327706:WVO327706 G393242 JB393242:JC393242 SX393242:SY393242 ACT393242:ACU393242 AMP393242:AMQ393242 AWL393242:AWM393242 BGH393242:BGI393242 BQD393242:BQE393242 BZZ393242:CAA393242 CJV393242:CJW393242 CTR393242:CTS393242 DDN393242:DDO393242 DNJ393242:DNK393242 DXF393242:DXG393242 EHB393242:EHC393242 EQX393242:EQY393242 FAT393242:FAU393242 FKP393242:FKQ393242 FUL393242:FUM393242 GEH393242:GEI393242 GOD393242:GOE393242 GXZ393242:GYA393242 HHV393242:HHW393242 HRR393242:HRS393242 IBN393242:IBO393242 ILJ393242:ILK393242 IVF393242:IVG393242 JFB393242:JFC393242 JOX393242:JOY393242 JYT393242:JYU393242 KIP393242:KIQ393242 KSL393242:KSM393242 LCH393242:LCI393242 LMD393242:LME393242 LVZ393242:LWA393242 MFV393242:MFW393242 MPR393242:MPS393242 MZN393242:MZO393242 NJJ393242:NJK393242 NTF393242:NTG393242 ODB393242:ODC393242 OMX393242:OMY393242 OWT393242:OWU393242 PGP393242:PGQ393242 PQL393242:PQM393242 QAH393242:QAI393242 QKD393242:QKE393242 QTZ393242:QUA393242 RDV393242:RDW393242 RNR393242:RNS393242 RXN393242:RXO393242 SHJ393242:SHK393242 SRF393242:SRG393242 TBB393242:TBC393242 TKX393242:TKY393242 TUT393242:TUU393242 UEP393242:UEQ393242 UOL393242:UOM393242 UYH393242:UYI393242 VID393242:VIE393242 VRZ393242:VSA393242 WBV393242:WBW393242 WLR393242:WLS393242 WVN393242:WVO393242 G458778 JB458778:JC458778 SX458778:SY458778 ACT458778:ACU458778 AMP458778:AMQ458778 AWL458778:AWM458778 BGH458778:BGI458778 BQD458778:BQE458778 BZZ458778:CAA458778 CJV458778:CJW458778 CTR458778:CTS458778 DDN458778:DDO458778 DNJ458778:DNK458778 DXF458778:DXG458778 EHB458778:EHC458778 EQX458778:EQY458778 FAT458778:FAU458778 FKP458778:FKQ458778 FUL458778:FUM458778 GEH458778:GEI458778 GOD458778:GOE458778 GXZ458778:GYA458778 HHV458778:HHW458778 HRR458778:HRS458778 IBN458778:IBO458778 ILJ458778:ILK458778 IVF458778:IVG458778 JFB458778:JFC458778 JOX458778:JOY458778 JYT458778:JYU458778 KIP458778:KIQ458778 KSL458778:KSM458778 LCH458778:LCI458778 LMD458778:LME458778 LVZ458778:LWA458778 MFV458778:MFW458778 MPR458778:MPS458778 MZN458778:MZO458778 NJJ458778:NJK458778 NTF458778:NTG458778 ODB458778:ODC458778 OMX458778:OMY458778 OWT458778:OWU458778 PGP458778:PGQ458778 PQL458778:PQM458778 QAH458778:QAI458778 QKD458778:QKE458778 QTZ458778:QUA458778 RDV458778:RDW458778 RNR458778:RNS458778 RXN458778:RXO458778 SHJ458778:SHK458778 SRF458778:SRG458778 TBB458778:TBC458778 TKX458778:TKY458778 TUT458778:TUU458778 UEP458778:UEQ458778 UOL458778:UOM458778 UYH458778:UYI458778 VID458778:VIE458778 VRZ458778:VSA458778 WBV458778:WBW458778 WLR458778:WLS458778 WVN458778:WVO458778 G524314 JB524314:JC524314 SX524314:SY524314 ACT524314:ACU524314 AMP524314:AMQ524314 AWL524314:AWM524314 BGH524314:BGI524314 BQD524314:BQE524314 BZZ524314:CAA524314 CJV524314:CJW524314 CTR524314:CTS524314 DDN524314:DDO524314 DNJ524314:DNK524314 DXF524314:DXG524314 EHB524314:EHC524314 EQX524314:EQY524314 FAT524314:FAU524314 FKP524314:FKQ524314 FUL524314:FUM524314 GEH524314:GEI524314 GOD524314:GOE524314 GXZ524314:GYA524314 HHV524314:HHW524314 HRR524314:HRS524314 IBN524314:IBO524314 ILJ524314:ILK524314 IVF524314:IVG524314 JFB524314:JFC524314 JOX524314:JOY524314 JYT524314:JYU524314 KIP524314:KIQ524314 KSL524314:KSM524314 LCH524314:LCI524314 LMD524314:LME524314 LVZ524314:LWA524314 MFV524314:MFW524314 MPR524314:MPS524314 MZN524314:MZO524314 NJJ524314:NJK524314 NTF524314:NTG524314 ODB524314:ODC524314 OMX524314:OMY524314 OWT524314:OWU524314 PGP524314:PGQ524314 PQL524314:PQM524314 QAH524314:QAI524314 QKD524314:QKE524314 QTZ524314:QUA524314 RDV524314:RDW524314 RNR524314:RNS524314 RXN524314:RXO524314 SHJ524314:SHK524314 SRF524314:SRG524314 TBB524314:TBC524314 TKX524314:TKY524314 TUT524314:TUU524314 UEP524314:UEQ524314 UOL524314:UOM524314 UYH524314:UYI524314 VID524314:VIE524314 VRZ524314:VSA524314 WBV524314:WBW524314 WLR524314:WLS524314 WVN524314:WVO524314 G589850 JB589850:JC589850 SX589850:SY589850 ACT589850:ACU589850 AMP589850:AMQ589850 AWL589850:AWM589850 BGH589850:BGI589850 BQD589850:BQE589850 BZZ589850:CAA589850 CJV589850:CJW589850 CTR589850:CTS589850 DDN589850:DDO589850 DNJ589850:DNK589850 DXF589850:DXG589850 EHB589850:EHC589850 EQX589850:EQY589850 FAT589850:FAU589850 FKP589850:FKQ589850 FUL589850:FUM589850 GEH589850:GEI589850 GOD589850:GOE589850 GXZ589850:GYA589850 HHV589850:HHW589850 HRR589850:HRS589850 IBN589850:IBO589850 ILJ589850:ILK589850 IVF589850:IVG589850 JFB589850:JFC589850 JOX589850:JOY589850 JYT589850:JYU589850 KIP589850:KIQ589850 KSL589850:KSM589850 LCH589850:LCI589850 LMD589850:LME589850 LVZ589850:LWA589850 MFV589850:MFW589850 MPR589850:MPS589850 MZN589850:MZO589850 NJJ589850:NJK589850 NTF589850:NTG589850 ODB589850:ODC589850 OMX589850:OMY589850 OWT589850:OWU589850 PGP589850:PGQ589850 PQL589850:PQM589850 QAH589850:QAI589850 QKD589850:QKE589850 QTZ589850:QUA589850 RDV589850:RDW589850 RNR589850:RNS589850 RXN589850:RXO589850 SHJ589850:SHK589850 SRF589850:SRG589850 TBB589850:TBC589850 TKX589850:TKY589850 TUT589850:TUU589850 UEP589850:UEQ589850 UOL589850:UOM589850 UYH589850:UYI589850 VID589850:VIE589850 VRZ589850:VSA589850 WBV589850:WBW589850 WLR589850:WLS589850 WVN589850:WVO589850 G655386 JB655386:JC655386 SX655386:SY655386 ACT655386:ACU655386 AMP655386:AMQ655386 AWL655386:AWM655386 BGH655386:BGI655386 BQD655386:BQE655386 BZZ655386:CAA655386 CJV655386:CJW655386 CTR655386:CTS655386 DDN655386:DDO655386 DNJ655386:DNK655386 DXF655386:DXG655386 EHB655386:EHC655386 EQX655386:EQY655386 FAT655386:FAU655386 FKP655386:FKQ655386 FUL655386:FUM655386 GEH655386:GEI655386 GOD655386:GOE655386 GXZ655386:GYA655386 HHV655386:HHW655386 HRR655386:HRS655386 IBN655386:IBO655386 ILJ655386:ILK655386 IVF655386:IVG655386 JFB655386:JFC655386 JOX655386:JOY655386 JYT655386:JYU655386 KIP655386:KIQ655386 KSL655386:KSM655386 LCH655386:LCI655386 LMD655386:LME655386 LVZ655386:LWA655386 MFV655386:MFW655386 MPR655386:MPS655386 MZN655386:MZO655386 NJJ655386:NJK655386 NTF655386:NTG655386 ODB655386:ODC655386 OMX655386:OMY655386 OWT655386:OWU655386 PGP655386:PGQ655386 PQL655386:PQM655386 QAH655386:QAI655386 QKD655386:QKE655386 QTZ655386:QUA655386 RDV655386:RDW655386 RNR655386:RNS655386 RXN655386:RXO655386 SHJ655386:SHK655386 SRF655386:SRG655386 TBB655386:TBC655386 TKX655386:TKY655386 TUT655386:TUU655386 UEP655386:UEQ655386 UOL655386:UOM655386 UYH655386:UYI655386 VID655386:VIE655386 VRZ655386:VSA655386 WBV655386:WBW655386 WLR655386:WLS655386 WVN655386:WVO655386 G720922 JB720922:JC720922 SX720922:SY720922 ACT720922:ACU720922 AMP720922:AMQ720922 AWL720922:AWM720922 BGH720922:BGI720922 BQD720922:BQE720922 BZZ720922:CAA720922 CJV720922:CJW720922 CTR720922:CTS720922 DDN720922:DDO720922 DNJ720922:DNK720922 DXF720922:DXG720922 EHB720922:EHC720922 EQX720922:EQY720922 FAT720922:FAU720922 FKP720922:FKQ720922 FUL720922:FUM720922 GEH720922:GEI720922 GOD720922:GOE720922 GXZ720922:GYA720922 HHV720922:HHW720922 HRR720922:HRS720922 IBN720922:IBO720922 ILJ720922:ILK720922 IVF720922:IVG720922 JFB720922:JFC720922 JOX720922:JOY720922 JYT720922:JYU720922 KIP720922:KIQ720922 KSL720922:KSM720922 LCH720922:LCI720922 LMD720922:LME720922 LVZ720922:LWA720922 MFV720922:MFW720922 MPR720922:MPS720922 MZN720922:MZO720922 NJJ720922:NJK720922 NTF720922:NTG720922 ODB720922:ODC720922 OMX720922:OMY720922 OWT720922:OWU720922 PGP720922:PGQ720922 PQL720922:PQM720922 QAH720922:QAI720922 QKD720922:QKE720922 QTZ720922:QUA720922 RDV720922:RDW720922 RNR720922:RNS720922 RXN720922:RXO720922 SHJ720922:SHK720922 SRF720922:SRG720922 TBB720922:TBC720922 TKX720922:TKY720922 TUT720922:TUU720922 UEP720922:UEQ720922 UOL720922:UOM720922 UYH720922:UYI720922 VID720922:VIE720922 VRZ720922:VSA720922 WBV720922:WBW720922 WLR720922:WLS720922 WVN720922:WVO720922 G786458 JB786458:JC786458 SX786458:SY786458 ACT786458:ACU786458 AMP786458:AMQ786458 AWL786458:AWM786458 BGH786458:BGI786458 BQD786458:BQE786458 BZZ786458:CAA786458 CJV786458:CJW786458 CTR786458:CTS786458 DDN786458:DDO786458 DNJ786458:DNK786458 DXF786458:DXG786458 EHB786458:EHC786458 EQX786458:EQY786458 FAT786458:FAU786458 FKP786458:FKQ786458 FUL786458:FUM786458 GEH786458:GEI786458 GOD786458:GOE786458 GXZ786458:GYA786458 HHV786458:HHW786458 HRR786458:HRS786458 IBN786458:IBO786458 ILJ786458:ILK786458 IVF786458:IVG786458 JFB786458:JFC786458 JOX786458:JOY786458 JYT786458:JYU786458 KIP786458:KIQ786458 KSL786458:KSM786458 LCH786458:LCI786458 LMD786458:LME786458 LVZ786458:LWA786458 MFV786458:MFW786458 MPR786458:MPS786458 MZN786458:MZO786458 NJJ786458:NJK786458 NTF786458:NTG786458 ODB786458:ODC786458 OMX786458:OMY786458 OWT786458:OWU786458 PGP786458:PGQ786458 PQL786458:PQM786458 QAH786458:QAI786458 QKD786458:QKE786458 QTZ786458:QUA786458 RDV786458:RDW786458 RNR786458:RNS786458 RXN786458:RXO786458 SHJ786458:SHK786458 SRF786458:SRG786458 TBB786458:TBC786458 TKX786458:TKY786458 TUT786458:TUU786458 UEP786458:UEQ786458 UOL786458:UOM786458 UYH786458:UYI786458 VID786458:VIE786458 VRZ786458:VSA786458 WBV786458:WBW786458 WLR786458:WLS786458 WVN786458:WVO786458 G851994 JB851994:JC851994 SX851994:SY851994 ACT851994:ACU851994 AMP851994:AMQ851994 AWL851994:AWM851994 BGH851994:BGI851994 BQD851994:BQE851994 BZZ851994:CAA851994 CJV851994:CJW851994 CTR851994:CTS851994 DDN851994:DDO851994 DNJ851994:DNK851994 DXF851994:DXG851994 EHB851994:EHC851994 EQX851994:EQY851994 FAT851994:FAU851994 FKP851994:FKQ851994 FUL851994:FUM851994 GEH851994:GEI851994 GOD851994:GOE851994 GXZ851994:GYA851994 HHV851994:HHW851994 HRR851994:HRS851994 IBN851994:IBO851994 ILJ851994:ILK851994 IVF851994:IVG851994 JFB851994:JFC851994 JOX851994:JOY851994 JYT851994:JYU851994 KIP851994:KIQ851994 KSL851994:KSM851994 LCH851994:LCI851994 LMD851994:LME851994 LVZ851994:LWA851994 MFV851994:MFW851994 MPR851994:MPS851994 MZN851994:MZO851994 NJJ851994:NJK851994 NTF851994:NTG851994 ODB851994:ODC851994 OMX851994:OMY851994 OWT851994:OWU851994 PGP851994:PGQ851994 PQL851994:PQM851994 QAH851994:QAI851994 QKD851994:QKE851994 QTZ851994:QUA851994 RDV851994:RDW851994 RNR851994:RNS851994 RXN851994:RXO851994 SHJ851994:SHK851994 SRF851994:SRG851994 TBB851994:TBC851994 TKX851994:TKY851994 TUT851994:TUU851994 UEP851994:UEQ851994 UOL851994:UOM851994 UYH851994:UYI851994 VID851994:VIE851994 VRZ851994:VSA851994 WBV851994:WBW851994 WLR851994:WLS851994 WVN851994:WVO851994 G917530 JB917530:JC917530 SX917530:SY917530 ACT917530:ACU917530 AMP917530:AMQ917530 AWL917530:AWM917530 BGH917530:BGI917530 BQD917530:BQE917530 BZZ917530:CAA917530 CJV917530:CJW917530 CTR917530:CTS917530 DDN917530:DDO917530 DNJ917530:DNK917530 DXF917530:DXG917530 EHB917530:EHC917530 EQX917530:EQY917530 FAT917530:FAU917530 FKP917530:FKQ917530 FUL917530:FUM917530 GEH917530:GEI917530 GOD917530:GOE917530 GXZ917530:GYA917530 HHV917530:HHW917530 HRR917530:HRS917530 IBN917530:IBO917530 ILJ917530:ILK917530 IVF917530:IVG917530 JFB917530:JFC917530 JOX917530:JOY917530 JYT917530:JYU917530 KIP917530:KIQ917530 KSL917530:KSM917530 LCH917530:LCI917530 LMD917530:LME917530 LVZ917530:LWA917530 MFV917530:MFW917530 MPR917530:MPS917530 MZN917530:MZO917530 NJJ917530:NJK917530 NTF917530:NTG917530 ODB917530:ODC917530 OMX917530:OMY917530 OWT917530:OWU917530 PGP917530:PGQ917530 PQL917530:PQM917530 QAH917530:QAI917530 QKD917530:QKE917530 QTZ917530:QUA917530 RDV917530:RDW917530 RNR917530:RNS917530 RXN917530:RXO917530 SHJ917530:SHK917530 SRF917530:SRG917530 TBB917530:TBC917530 TKX917530:TKY917530 TUT917530:TUU917530 UEP917530:UEQ917530 UOL917530:UOM917530 UYH917530:UYI917530 VID917530:VIE917530 VRZ917530:VSA917530 WBV917530:WBW917530 WLR917530:WLS917530 WVN917530:WVO917530 G983066 JB983066:JC983066 SX983066:SY983066 ACT983066:ACU983066 AMP983066:AMQ983066 AWL983066:AWM983066 BGH983066:BGI983066 BQD983066:BQE983066 BZZ983066:CAA983066 CJV983066:CJW983066 CTR983066:CTS983066 DDN983066:DDO983066 DNJ983066:DNK983066 DXF983066:DXG983066 EHB983066:EHC983066 EQX983066:EQY983066 FAT983066:FAU983066 FKP983066:FKQ983066 FUL983066:FUM983066 GEH983066:GEI983066 GOD983066:GOE983066 GXZ983066:GYA983066 HHV983066:HHW983066 HRR983066:HRS983066 IBN983066:IBO983066 ILJ983066:ILK983066 IVF983066:IVG983066 JFB983066:JFC983066 JOX983066:JOY983066 JYT983066:JYU983066 KIP983066:KIQ983066 KSL983066:KSM983066 LCH983066:LCI983066 LMD983066:LME983066 LVZ983066:LWA983066 MFV983066:MFW983066 MPR983066:MPS983066 MZN983066:MZO983066 NJJ983066:NJK983066 NTF983066:NTG983066 ODB983066:ODC983066 OMX983066:OMY983066 OWT983066:OWU983066 PGP983066:PGQ983066 PQL983066:PQM983066 QAH983066:QAI983066 QKD983066:QKE983066 QTZ983066:QUA983066 RDV983066:RDW983066 RNR983066:RNS983066 RXN983066:RXO983066 SHJ983066:SHK983066 SRF983066:SRG983066 TBB983066:TBC983066 TKX983066:TKY983066 TUT983066:TUU983066 UEP983066:UEQ983066 UOL983066:UOM983066 UYH983066:UYI983066 VID983066:VIE983066 VRZ983066:VSA983066 WBV983066:WBW983066 WLR983066:WLS983066 WVN983066:WVO983066 D31 IX31:IY31 ST31:SU31 ACP31:ACQ31 AML31:AMM31 AWH31:AWI31 BGD31:BGE31 BPZ31:BQA31 BZV31:BZW31 CJR31:CJS31 CTN31:CTO31 DDJ31:DDK31 DNF31:DNG31 DXB31:DXC31 EGX31:EGY31 EQT31:EQU31 FAP31:FAQ31 FKL31:FKM31 FUH31:FUI31 GED31:GEE31 GNZ31:GOA31 GXV31:GXW31 HHR31:HHS31 HRN31:HRO31 IBJ31:IBK31 ILF31:ILG31 IVB31:IVC31 JEX31:JEY31 JOT31:JOU31 JYP31:JYQ31 KIL31:KIM31 KSH31:KSI31 LCD31:LCE31 LLZ31:LMA31 LVV31:LVW31 MFR31:MFS31 MPN31:MPO31 MZJ31:MZK31 NJF31:NJG31 NTB31:NTC31 OCX31:OCY31 OMT31:OMU31 OWP31:OWQ31 PGL31:PGM31 PQH31:PQI31 QAD31:QAE31 QJZ31:QKA31 QTV31:QTW31 RDR31:RDS31 RNN31:RNO31 RXJ31:RXK31 SHF31:SHG31 SRB31:SRC31 TAX31:TAY31 TKT31:TKU31 TUP31:TUQ31 UEL31:UEM31 UOH31:UOI31 UYD31:UYE31 VHZ31:VIA31 VRV31:VRW31 WBR31:WBS31 WLN31:WLO31 WVJ31:WVK31 D65567 IX65567:IY65567 ST65567:SU65567 ACP65567:ACQ65567 AML65567:AMM65567 AWH65567:AWI65567 BGD65567:BGE65567 BPZ65567:BQA65567 BZV65567:BZW65567 CJR65567:CJS65567 CTN65567:CTO65567 DDJ65567:DDK65567 DNF65567:DNG65567 DXB65567:DXC65567 EGX65567:EGY65567 EQT65567:EQU65567 FAP65567:FAQ65567 FKL65567:FKM65567 FUH65567:FUI65567 GED65567:GEE65567 GNZ65567:GOA65567 GXV65567:GXW65567 HHR65567:HHS65567 HRN65567:HRO65567 IBJ65567:IBK65567 ILF65567:ILG65567 IVB65567:IVC65567 JEX65567:JEY65567 JOT65567:JOU65567 JYP65567:JYQ65567 KIL65567:KIM65567 KSH65567:KSI65567 LCD65567:LCE65567 LLZ65567:LMA65567 LVV65567:LVW65567 MFR65567:MFS65567 MPN65567:MPO65567 MZJ65567:MZK65567 NJF65567:NJG65567 NTB65567:NTC65567 OCX65567:OCY65567 OMT65567:OMU65567 OWP65567:OWQ65567 PGL65567:PGM65567 PQH65567:PQI65567 QAD65567:QAE65567 QJZ65567:QKA65567 QTV65567:QTW65567 RDR65567:RDS65567 RNN65567:RNO65567 RXJ65567:RXK65567 SHF65567:SHG65567 SRB65567:SRC65567 TAX65567:TAY65567 TKT65567:TKU65567 TUP65567:TUQ65567 UEL65567:UEM65567 UOH65567:UOI65567 UYD65567:UYE65567 VHZ65567:VIA65567 VRV65567:VRW65567 WBR65567:WBS65567 WLN65567:WLO65567 WVJ65567:WVK65567 D131103 IX131103:IY131103 ST131103:SU131103 ACP131103:ACQ131103 AML131103:AMM131103 AWH131103:AWI131103 BGD131103:BGE131103 BPZ131103:BQA131103 BZV131103:BZW131103 CJR131103:CJS131103 CTN131103:CTO131103 DDJ131103:DDK131103 DNF131103:DNG131103 DXB131103:DXC131103 EGX131103:EGY131103 EQT131103:EQU131103 FAP131103:FAQ131103 FKL131103:FKM131103 FUH131103:FUI131103 GED131103:GEE131103 GNZ131103:GOA131103 GXV131103:GXW131103 HHR131103:HHS131103 HRN131103:HRO131103 IBJ131103:IBK131103 ILF131103:ILG131103 IVB131103:IVC131103 JEX131103:JEY131103 JOT131103:JOU131103 JYP131103:JYQ131103 KIL131103:KIM131103 KSH131103:KSI131103 LCD131103:LCE131103 LLZ131103:LMA131103 LVV131103:LVW131103 MFR131103:MFS131103 MPN131103:MPO131103 MZJ131103:MZK131103 NJF131103:NJG131103 NTB131103:NTC131103 OCX131103:OCY131103 OMT131103:OMU131103 OWP131103:OWQ131103 PGL131103:PGM131103 PQH131103:PQI131103 QAD131103:QAE131103 QJZ131103:QKA131103 QTV131103:QTW131103 RDR131103:RDS131103 RNN131103:RNO131103 RXJ131103:RXK131103 SHF131103:SHG131103 SRB131103:SRC131103 TAX131103:TAY131103 TKT131103:TKU131103 TUP131103:TUQ131103 UEL131103:UEM131103 UOH131103:UOI131103 UYD131103:UYE131103 VHZ131103:VIA131103 VRV131103:VRW131103 WBR131103:WBS131103 WLN131103:WLO131103 WVJ131103:WVK131103 D196639 IX196639:IY196639 ST196639:SU196639 ACP196639:ACQ196639 AML196639:AMM196639 AWH196639:AWI196639 BGD196639:BGE196639 BPZ196639:BQA196639 BZV196639:BZW196639 CJR196639:CJS196639 CTN196639:CTO196639 DDJ196639:DDK196639 DNF196639:DNG196639 DXB196639:DXC196639 EGX196639:EGY196639 EQT196639:EQU196639 FAP196639:FAQ196639 FKL196639:FKM196639 FUH196639:FUI196639 GED196639:GEE196639 GNZ196639:GOA196639 GXV196639:GXW196639 HHR196639:HHS196639 HRN196639:HRO196639 IBJ196639:IBK196639 ILF196639:ILG196639 IVB196639:IVC196639 JEX196639:JEY196639 JOT196639:JOU196639 JYP196639:JYQ196639 KIL196639:KIM196639 KSH196639:KSI196639 LCD196639:LCE196639 LLZ196639:LMA196639 LVV196639:LVW196639 MFR196639:MFS196639 MPN196639:MPO196639 MZJ196639:MZK196639 NJF196639:NJG196639 NTB196639:NTC196639 OCX196639:OCY196639 OMT196639:OMU196639 OWP196639:OWQ196639 PGL196639:PGM196639 PQH196639:PQI196639 QAD196639:QAE196639 QJZ196639:QKA196639 QTV196639:QTW196639 RDR196639:RDS196639 RNN196639:RNO196639 RXJ196639:RXK196639 SHF196639:SHG196639 SRB196639:SRC196639 TAX196639:TAY196639 TKT196639:TKU196639 TUP196639:TUQ196639 UEL196639:UEM196639 UOH196639:UOI196639 UYD196639:UYE196639 VHZ196639:VIA196639 VRV196639:VRW196639 WBR196639:WBS196639 WLN196639:WLO196639 WVJ196639:WVK196639 D262175 IX262175:IY262175 ST262175:SU262175 ACP262175:ACQ262175 AML262175:AMM262175 AWH262175:AWI262175 BGD262175:BGE262175 BPZ262175:BQA262175 BZV262175:BZW262175 CJR262175:CJS262175 CTN262175:CTO262175 DDJ262175:DDK262175 DNF262175:DNG262175 DXB262175:DXC262175 EGX262175:EGY262175 EQT262175:EQU262175 FAP262175:FAQ262175 FKL262175:FKM262175 FUH262175:FUI262175 GED262175:GEE262175 GNZ262175:GOA262175 GXV262175:GXW262175 HHR262175:HHS262175 HRN262175:HRO262175 IBJ262175:IBK262175 ILF262175:ILG262175 IVB262175:IVC262175 JEX262175:JEY262175 JOT262175:JOU262175 JYP262175:JYQ262175 KIL262175:KIM262175 KSH262175:KSI262175 LCD262175:LCE262175 LLZ262175:LMA262175 LVV262175:LVW262175 MFR262175:MFS262175 MPN262175:MPO262175 MZJ262175:MZK262175 NJF262175:NJG262175 NTB262175:NTC262175 OCX262175:OCY262175 OMT262175:OMU262175 OWP262175:OWQ262175 PGL262175:PGM262175 PQH262175:PQI262175 QAD262175:QAE262175 QJZ262175:QKA262175 QTV262175:QTW262175 RDR262175:RDS262175 RNN262175:RNO262175 RXJ262175:RXK262175 SHF262175:SHG262175 SRB262175:SRC262175 TAX262175:TAY262175 TKT262175:TKU262175 TUP262175:TUQ262175 UEL262175:UEM262175 UOH262175:UOI262175 UYD262175:UYE262175 VHZ262175:VIA262175 VRV262175:VRW262175 WBR262175:WBS262175 WLN262175:WLO262175 WVJ262175:WVK262175 D327711 IX327711:IY327711 ST327711:SU327711 ACP327711:ACQ327711 AML327711:AMM327711 AWH327711:AWI327711 BGD327711:BGE327711 BPZ327711:BQA327711 BZV327711:BZW327711 CJR327711:CJS327711 CTN327711:CTO327711 DDJ327711:DDK327711 DNF327711:DNG327711 DXB327711:DXC327711 EGX327711:EGY327711 EQT327711:EQU327711 FAP327711:FAQ327711 FKL327711:FKM327711 FUH327711:FUI327711 GED327711:GEE327711 GNZ327711:GOA327711 GXV327711:GXW327711 HHR327711:HHS327711 HRN327711:HRO327711 IBJ327711:IBK327711 ILF327711:ILG327711 IVB327711:IVC327711 JEX327711:JEY327711 JOT327711:JOU327711 JYP327711:JYQ327711 KIL327711:KIM327711 KSH327711:KSI327711 LCD327711:LCE327711 LLZ327711:LMA327711 LVV327711:LVW327711 MFR327711:MFS327711 MPN327711:MPO327711 MZJ327711:MZK327711 NJF327711:NJG327711 NTB327711:NTC327711 OCX327711:OCY327711 OMT327711:OMU327711 OWP327711:OWQ327711 PGL327711:PGM327711 PQH327711:PQI327711 QAD327711:QAE327711 QJZ327711:QKA327711 QTV327711:QTW327711 RDR327711:RDS327711 RNN327711:RNO327711 RXJ327711:RXK327711 SHF327711:SHG327711 SRB327711:SRC327711 TAX327711:TAY327711 TKT327711:TKU327711 TUP327711:TUQ327711 UEL327711:UEM327711 UOH327711:UOI327711 UYD327711:UYE327711 VHZ327711:VIA327711 VRV327711:VRW327711 WBR327711:WBS327711 WLN327711:WLO327711 WVJ327711:WVK327711 D393247 IX393247:IY393247 ST393247:SU393247 ACP393247:ACQ393247 AML393247:AMM393247 AWH393247:AWI393247 BGD393247:BGE393247 BPZ393247:BQA393247 BZV393247:BZW393247 CJR393247:CJS393247 CTN393247:CTO393247 DDJ393247:DDK393247 DNF393247:DNG393247 DXB393247:DXC393247 EGX393247:EGY393247 EQT393247:EQU393247 FAP393247:FAQ393247 FKL393247:FKM393247 FUH393247:FUI393247 GED393247:GEE393247 GNZ393247:GOA393247 GXV393247:GXW393247 HHR393247:HHS393247 HRN393247:HRO393247 IBJ393247:IBK393247 ILF393247:ILG393247 IVB393247:IVC393247 JEX393247:JEY393247 JOT393247:JOU393247 JYP393247:JYQ393247 KIL393247:KIM393247 KSH393247:KSI393247 LCD393247:LCE393247 LLZ393247:LMA393247 LVV393247:LVW393247 MFR393247:MFS393247 MPN393247:MPO393247 MZJ393247:MZK393247 NJF393247:NJG393247 NTB393247:NTC393247 OCX393247:OCY393247 OMT393247:OMU393247 OWP393247:OWQ393247 PGL393247:PGM393247 PQH393247:PQI393247 QAD393247:QAE393247 QJZ393247:QKA393247 QTV393247:QTW393247 RDR393247:RDS393247 RNN393247:RNO393247 RXJ393247:RXK393247 SHF393247:SHG393247 SRB393247:SRC393247 TAX393247:TAY393247 TKT393247:TKU393247 TUP393247:TUQ393247 UEL393247:UEM393247 UOH393247:UOI393247 UYD393247:UYE393247 VHZ393247:VIA393247 VRV393247:VRW393247 WBR393247:WBS393247 WLN393247:WLO393247 WVJ393247:WVK393247 D458783 IX458783:IY458783 ST458783:SU458783 ACP458783:ACQ458783 AML458783:AMM458783 AWH458783:AWI458783 BGD458783:BGE458783 BPZ458783:BQA458783 BZV458783:BZW458783 CJR458783:CJS458783 CTN458783:CTO458783 DDJ458783:DDK458783 DNF458783:DNG458783 DXB458783:DXC458783 EGX458783:EGY458783 EQT458783:EQU458783 FAP458783:FAQ458783 FKL458783:FKM458783 FUH458783:FUI458783 GED458783:GEE458783 GNZ458783:GOA458783 GXV458783:GXW458783 HHR458783:HHS458783 HRN458783:HRO458783 IBJ458783:IBK458783 ILF458783:ILG458783 IVB458783:IVC458783 JEX458783:JEY458783 JOT458783:JOU458783 JYP458783:JYQ458783 KIL458783:KIM458783 KSH458783:KSI458783 LCD458783:LCE458783 LLZ458783:LMA458783 LVV458783:LVW458783 MFR458783:MFS458783 MPN458783:MPO458783 MZJ458783:MZK458783 NJF458783:NJG458783 NTB458783:NTC458783 OCX458783:OCY458783 OMT458783:OMU458783 OWP458783:OWQ458783 PGL458783:PGM458783 PQH458783:PQI458783 QAD458783:QAE458783 QJZ458783:QKA458783 QTV458783:QTW458783 RDR458783:RDS458783 RNN458783:RNO458783 RXJ458783:RXK458783 SHF458783:SHG458783 SRB458783:SRC458783 TAX458783:TAY458783 TKT458783:TKU458783 TUP458783:TUQ458783 UEL458783:UEM458783 UOH458783:UOI458783 UYD458783:UYE458783 VHZ458783:VIA458783 VRV458783:VRW458783 WBR458783:WBS458783 WLN458783:WLO458783 WVJ458783:WVK458783 D524319 IX524319:IY524319 ST524319:SU524319 ACP524319:ACQ524319 AML524319:AMM524319 AWH524319:AWI524319 BGD524319:BGE524319 BPZ524319:BQA524319 BZV524319:BZW524319 CJR524319:CJS524319 CTN524319:CTO524319 DDJ524319:DDK524319 DNF524319:DNG524319 DXB524319:DXC524319 EGX524319:EGY524319 EQT524319:EQU524319 FAP524319:FAQ524319 FKL524319:FKM524319 FUH524319:FUI524319 GED524319:GEE524319 GNZ524319:GOA524319 GXV524319:GXW524319 HHR524319:HHS524319 HRN524319:HRO524319 IBJ524319:IBK524319 ILF524319:ILG524319 IVB524319:IVC524319 JEX524319:JEY524319 JOT524319:JOU524319 JYP524319:JYQ524319 KIL524319:KIM524319 KSH524319:KSI524319 LCD524319:LCE524319 LLZ524319:LMA524319 LVV524319:LVW524319 MFR524319:MFS524319 MPN524319:MPO524319 MZJ524319:MZK524319 NJF524319:NJG524319 NTB524319:NTC524319 OCX524319:OCY524319 OMT524319:OMU524319 OWP524319:OWQ524319 PGL524319:PGM524319 PQH524319:PQI524319 QAD524319:QAE524319 QJZ524319:QKA524319 QTV524319:QTW524319 RDR524319:RDS524319 RNN524319:RNO524319 RXJ524319:RXK524319 SHF524319:SHG524319 SRB524319:SRC524319 TAX524319:TAY524319 TKT524319:TKU524319 TUP524319:TUQ524319 UEL524319:UEM524319 UOH524319:UOI524319 UYD524319:UYE524319 VHZ524319:VIA524319 VRV524319:VRW524319 WBR524319:WBS524319 WLN524319:WLO524319 WVJ524319:WVK524319 D589855 IX589855:IY589855 ST589855:SU589855 ACP589855:ACQ589855 AML589855:AMM589855 AWH589855:AWI589855 BGD589855:BGE589855 BPZ589855:BQA589855 BZV589855:BZW589855 CJR589855:CJS589855 CTN589855:CTO589855 DDJ589855:DDK589855 DNF589855:DNG589855 DXB589855:DXC589855 EGX589855:EGY589855 EQT589855:EQU589855 FAP589855:FAQ589855 FKL589855:FKM589855 FUH589855:FUI589855 GED589855:GEE589855 GNZ589855:GOA589855 GXV589855:GXW589855 HHR589855:HHS589855 HRN589855:HRO589855 IBJ589855:IBK589855 ILF589855:ILG589855 IVB589855:IVC589855 JEX589855:JEY589855 JOT589855:JOU589855 JYP589855:JYQ589855 KIL589855:KIM589855 KSH589855:KSI589855 LCD589855:LCE589855 LLZ589855:LMA589855 LVV589855:LVW589855 MFR589855:MFS589855 MPN589855:MPO589855 MZJ589855:MZK589855 NJF589855:NJG589855 NTB589855:NTC589855 OCX589855:OCY589855 OMT589855:OMU589855 OWP589855:OWQ589855 PGL589855:PGM589855 PQH589855:PQI589855 QAD589855:QAE589855 QJZ589855:QKA589855 QTV589855:QTW589855 RDR589855:RDS589855 RNN589855:RNO589855 RXJ589855:RXK589855 SHF589855:SHG589855 SRB589855:SRC589855 TAX589855:TAY589855 TKT589855:TKU589855 TUP589855:TUQ589855 UEL589855:UEM589855 UOH589855:UOI589855 UYD589855:UYE589855 VHZ589855:VIA589855 VRV589855:VRW589855 WBR589855:WBS589855 WLN589855:WLO589855 WVJ589855:WVK589855 D655391 IX655391:IY655391 ST655391:SU655391 ACP655391:ACQ655391 AML655391:AMM655391 AWH655391:AWI655391 BGD655391:BGE655391 BPZ655391:BQA655391 BZV655391:BZW655391 CJR655391:CJS655391 CTN655391:CTO655391 DDJ655391:DDK655391 DNF655391:DNG655391 DXB655391:DXC655391 EGX655391:EGY655391 EQT655391:EQU655391 FAP655391:FAQ655391 FKL655391:FKM655391 FUH655391:FUI655391 GED655391:GEE655391 GNZ655391:GOA655391 GXV655391:GXW655391 HHR655391:HHS655391 HRN655391:HRO655391 IBJ655391:IBK655391 ILF655391:ILG655391 IVB655391:IVC655391 JEX655391:JEY655391 JOT655391:JOU655391 JYP655391:JYQ655391 KIL655391:KIM655391 KSH655391:KSI655391 LCD655391:LCE655391 LLZ655391:LMA655391 LVV655391:LVW655391 MFR655391:MFS655391 MPN655391:MPO655391 MZJ655391:MZK655391 NJF655391:NJG655391 NTB655391:NTC655391 OCX655391:OCY655391 OMT655391:OMU655391 OWP655391:OWQ655391 PGL655391:PGM655391 PQH655391:PQI655391 QAD655391:QAE655391 QJZ655391:QKA655391 QTV655391:QTW655391 RDR655391:RDS655391 RNN655391:RNO655391 RXJ655391:RXK655391 SHF655391:SHG655391 SRB655391:SRC655391 TAX655391:TAY655391 TKT655391:TKU655391 TUP655391:TUQ655391 UEL655391:UEM655391 UOH655391:UOI655391 UYD655391:UYE655391 VHZ655391:VIA655391 VRV655391:VRW655391 WBR655391:WBS655391 WLN655391:WLO655391 WVJ655391:WVK655391 D720927 IX720927:IY720927 ST720927:SU720927 ACP720927:ACQ720927 AML720927:AMM720927 AWH720927:AWI720927 BGD720927:BGE720927 BPZ720927:BQA720927 BZV720927:BZW720927 CJR720927:CJS720927 CTN720927:CTO720927 DDJ720927:DDK720927 DNF720927:DNG720927 DXB720927:DXC720927 EGX720927:EGY720927 EQT720927:EQU720927 FAP720927:FAQ720927 FKL720927:FKM720927 FUH720927:FUI720927 GED720927:GEE720927 GNZ720927:GOA720927 GXV720927:GXW720927 HHR720927:HHS720927 HRN720927:HRO720927 IBJ720927:IBK720927 ILF720927:ILG720927 IVB720927:IVC720927 JEX720927:JEY720927 JOT720927:JOU720927 JYP720927:JYQ720927 KIL720927:KIM720927 KSH720927:KSI720927 LCD720927:LCE720927 LLZ720927:LMA720927 LVV720927:LVW720927 MFR720927:MFS720927 MPN720927:MPO720927 MZJ720927:MZK720927 NJF720927:NJG720927 NTB720927:NTC720927 OCX720927:OCY720927 OMT720927:OMU720927 OWP720927:OWQ720927 PGL720927:PGM720927 PQH720927:PQI720927 QAD720927:QAE720927 QJZ720927:QKA720927 QTV720927:QTW720927 RDR720927:RDS720927 RNN720927:RNO720927 RXJ720927:RXK720927 SHF720927:SHG720927 SRB720927:SRC720927 TAX720927:TAY720927 TKT720927:TKU720927 TUP720927:TUQ720927 UEL720927:UEM720927 UOH720927:UOI720927 UYD720927:UYE720927 VHZ720927:VIA720927 VRV720927:VRW720927 WBR720927:WBS720927 WLN720927:WLO720927 WVJ720927:WVK720927 D786463 IX786463:IY786463 ST786463:SU786463 ACP786463:ACQ786463 AML786463:AMM786463 AWH786463:AWI786463 BGD786463:BGE786463 BPZ786463:BQA786463 BZV786463:BZW786463 CJR786463:CJS786463 CTN786463:CTO786463 DDJ786463:DDK786463 DNF786463:DNG786463 DXB786463:DXC786463 EGX786463:EGY786463 EQT786463:EQU786463 FAP786463:FAQ786463 FKL786463:FKM786463 FUH786463:FUI786463 GED786463:GEE786463 GNZ786463:GOA786463 GXV786463:GXW786463 HHR786463:HHS786463 HRN786463:HRO786463 IBJ786463:IBK786463 ILF786463:ILG786463 IVB786463:IVC786463 JEX786463:JEY786463 JOT786463:JOU786463 JYP786463:JYQ786463 KIL786463:KIM786463 KSH786463:KSI786463 LCD786463:LCE786463 LLZ786463:LMA786463 LVV786463:LVW786463 MFR786463:MFS786463 MPN786463:MPO786463 MZJ786463:MZK786463 NJF786463:NJG786463 NTB786463:NTC786463 OCX786463:OCY786463 OMT786463:OMU786463 OWP786463:OWQ786463 PGL786463:PGM786463 PQH786463:PQI786463 QAD786463:QAE786463 QJZ786463:QKA786463 QTV786463:QTW786463 RDR786463:RDS786463 RNN786463:RNO786463 RXJ786463:RXK786463 SHF786463:SHG786463 SRB786463:SRC786463 TAX786463:TAY786463 TKT786463:TKU786463 TUP786463:TUQ786463 UEL786463:UEM786463 UOH786463:UOI786463 UYD786463:UYE786463 VHZ786463:VIA786463 VRV786463:VRW786463 WBR786463:WBS786463 WLN786463:WLO786463 WVJ786463:WVK786463 D851999 IX851999:IY851999 ST851999:SU851999 ACP851999:ACQ851999 AML851999:AMM851999 AWH851999:AWI851999 BGD851999:BGE851999 BPZ851999:BQA851999 BZV851999:BZW851999 CJR851999:CJS851999 CTN851999:CTO851999 DDJ851999:DDK851999 DNF851999:DNG851999 DXB851999:DXC851999 EGX851999:EGY851999 EQT851999:EQU851999 FAP851999:FAQ851999 FKL851999:FKM851999 FUH851999:FUI851999 GED851999:GEE851999 GNZ851999:GOA851999 GXV851999:GXW851999 HHR851999:HHS851999 HRN851999:HRO851999 IBJ851999:IBK851999 ILF851999:ILG851999 IVB851999:IVC851999 JEX851999:JEY851999 JOT851999:JOU851999 JYP851999:JYQ851999 KIL851999:KIM851999 KSH851999:KSI851999 LCD851999:LCE851999 LLZ851999:LMA851999 LVV851999:LVW851999 MFR851999:MFS851999 MPN851999:MPO851999 MZJ851999:MZK851999 NJF851999:NJG851999 NTB851999:NTC851999 OCX851999:OCY851999 OMT851999:OMU851999 OWP851999:OWQ851999 PGL851999:PGM851999 PQH851999:PQI851999 QAD851999:QAE851999 QJZ851999:QKA851999 QTV851999:QTW851999 RDR851999:RDS851999 RNN851999:RNO851999 RXJ851999:RXK851999 SHF851999:SHG851999 SRB851999:SRC851999 TAX851999:TAY851999 TKT851999:TKU851999 TUP851999:TUQ851999 UEL851999:UEM851999 UOH851999:UOI851999 UYD851999:UYE851999 VHZ851999:VIA851999 VRV851999:VRW851999 WBR851999:WBS851999 WLN851999:WLO851999 WVJ851999:WVK851999 D917535 IX917535:IY917535 ST917535:SU917535 ACP917535:ACQ917535 AML917535:AMM917535 AWH917535:AWI917535 BGD917535:BGE917535 BPZ917535:BQA917535 BZV917535:BZW917535 CJR917535:CJS917535 CTN917535:CTO917535 DDJ917535:DDK917535 DNF917535:DNG917535 DXB917535:DXC917535 EGX917535:EGY917535 EQT917535:EQU917535 FAP917535:FAQ917535 FKL917535:FKM917535 FUH917535:FUI917535 GED917535:GEE917535 GNZ917535:GOA917535 GXV917535:GXW917535 HHR917535:HHS917535 HRN917535:HRO917535 IBJ917535:IBK917535 ILF917535:ILG917535 IVB917535:IVC917535 JEX917535:JEY917535 JOT917535:JOU917535 JYP917535:JYQ917535 KIL917535:KIM917535 KSH917535:KSI917535 LCD917535:LCE917535 LLZ917535:LMA917535 LVV917535:LVW917535 MFR917535:MFS917535 MPN917535:MPO917535 MZJ917535:MZK917535 NJF917535:NJG917535 NTB917535:NTC917535 OCX917535:OCY917535 OMT917535:OMU917535 OWP917535:OWQ917535 PGL917535:PGM917535 PQH917535:PQI917535 QAD917535:QAE917535 QJZ917535:QKA917535 QTV917535:QTW917535 RDR917535:RDS917535 RNN917535:RNO917535 RXJ917535:RXK917535 SHF917535:SHG917535 SRB917535:SRC917535 TAX917535:TAY917535 TKT917535:TKU917535 TUP917535:TUQ917535 UEL917535:UEM917535 UOH917535:UOI917535 UYD917535:UYE917535 VHZ917535:VIA917535 VRV917535:VRW917535 WBR917535:WBS917535 WLN917535:WLO917535 WVJ917535:WVK917535 D983071 IX983071:IY983071 ST983071:SU983071 ACP983071:ACQ983071 AML983071:AMM983071 AWH983071:AWI983071 BGD983071:BGE983071 BPZ983071:BQA983071 BZV983071:BZW983071 CJR983071:CJS983071 CTN983071:CTO983071 DDJ983071:DDK983071 DNF983071:DNG983071 DXB983071:DXC983071 EGX983071:EGY983071 EQT983071:EQU983071 FAP983071:FAQ983071 FKL983071:FKM983071 FUH983071:FUI983071 GED983071:GEE983071 GNZ983071:GOA983071 GXV983071:GXW983071 HHR983071:HHS983071 HRN983071:HRO983071 IBJ983071:IBK983071 ILF983071:ILG983071 IVB983071:IVC983071 JEX983071:JEY983071 JOT983071:JOU983071 JYP983071:JYQ983071 KIL983071:KIM983071 KSH983071:KSI983071 LCD983071:LCE983071 LLZ983071:LMA983071 LVV983071:LVW983071 MFR983071:MFS983071 MPN983071:MPO983071 MZJ983071:MZK983071 NJF983071:NJG983071 NTB983071:NTC983071 OCX983071:OCY983071 OMT983071:OMU983071 OWP983071:OWQ983071 PGL983071:PGM983071 PQH983071:PQI983071 QAD983071:QAE983071 QJZ983071:QKA983071 QTV983071:QTW983071 RDR983071:RDS983071 RNN983071:RNO983071 RXJ983071:RXK983071 SHF983071:SHG983071 SRB983071:SRC983071 TAX983071:TAY983071 TKT983071:TKU983071 TUP983071:TUQ983071 UEL983071:UEM983071 UOH983071:UOI983071 UYD983071:UYE983071 VHZ983071:VIA983071 VRV983071:VRW983071 WBR983071:WBS983071 WLN983071:WLO983071 WVJ983071:WVK983071 D51:D54 IX51:IY54 ST51:SU54 ACP51:ACQ54 AML51:AMM54 AWH51:AWI54 BGD51:BGE54 BPZ51:BQA54 BZV51:BZW54 CJR51:CJS54 CTN51:CTO54 DDJ51:DDK54 DNF51:DNG54 DXB51:DXC54 EGX51:EGY54 EQT51:EQU54 FAP51:FAQ54 FKL51:FKM54 FUH51:FUI54 GED51:GEE54 GNZ51:GOA54 GXV51:GXW54 HHR51:HHS54 HRN51:HRO54 IBJ51:IBK54 ILF51:ILG54 IVB51:IVC54 JEX51:JEY54 JOT51:JOU54 JYP51:JYQ54 KIL51:KIM54 KSH51:KSI54 LCD51:LCE54 LLZ51:LMA54 LVV51:LVW54 MFR51:MFS54 MPN51:MPO54 MZJ51:MZK54 NJF51:NJG54 NTB51:NTC54 OCX51:OCY54 OMT51:OMU54 OWP51:OWQ54 PGL51:PGM54 PQH51:PQI54 QAD51:QAE54 QJZ51:QKA54 QTV51:QTW54 RDR51:RDS54 RNN51:RNO54 RXJ51:RXK54 SHF51:SHG54 SRB51:SRC54 TAX51:TAY54 TKT51:TKU54 TUP51:TUQ54 UEL51:UEM54 UOH51:UOI54 UYD51:UYE54 VHZ51:VIA54 VRV51:VRW54 WBR51:WBS54 WLN51:WLO54 WVJ51:WVK54 D65587:D65590 IX65587:IY65590 ST65587:SU65590 ACP65587:ACQ65590 AML65587:AMM65590 AWH65587:AWI65590 BGD65587:BGE65590 BPZ65587:BQA65590 BZV65587:BZW65590 CJR65587:CJS65590 CTN65587:CTO65590 DDJ65587:DDK65590 DNF65587:DNG65590 DXB65587:DXC65590 EGX65587:EGY65590 EQT65587:EQU65590 FAP65587:FAQ65590 FKL65587:FKM65590 FUH65587:FUI65590 GED65587:GEE65590 GNZ65587:GOA65590 GXV65587:GXW65590 HHR65587:HHS65590 HRN65587:HRO65590 IBJ65587:IBK65590 ILF65587:ILG65590 IVB65587:IVC65590 JEX65587:JEY65590 JOT65587:JOU65590 JYP65587:JYQ65590 KIL65587:KIM65590 KSH65587:KSI65590 LCD65587:LCE65590 LLZ65587:LMA65590 LVV65587:LVW65590 MFR65587:MFS65590 MPN65587:MPO65590 MZJ65587:MZK65590 NJF65587:NJG65590 NTB65587:NTC65590 OCX65587:OCY65590 OMT65587:OMU65590 OWP65587:OWQ65590 PGL65587:PGM65590 PQH65587:PQI65590 QAD65587:QAE65590 QJZ65587:QKA65590 QTV65587:QTW65590 RDR65587:RDS65590 RNN65587:RNO65590 RXJ65587:RXK65590 SHF65587:SHG65590 SRB65587:SRC65590 TAX65587:TAY65590 TKT65587:TKU65590 TUP65587:TUQ65590 UEL65587:UEM65590 UOH65587:UOI65590 UYD65587:UYE65590 VHZ65587:VIA65590 VRV65587:VRW65590 WBR65587:WBS65590 WLN65587:WLO65590 WVJ65587:WVK65590 D131123:D131126 IX131123:IY131126 ST131123:SU131126 ACP131123:ACQ131126 AML131123:AMM131126 AWH131123:AWI131126 BGD131123:BGE131126 BPZ131123:BQA131126 BZV131123:BZW131126 CJR131123:CJS131126 CTN131123:CTO131126 DDJ131123:DDK131126 DNF131123:DNG131126 DXB131123:DXC131126 EGX131123:EGY131126 EQT131123:EQU131126 FAP131123:FAQ131126 FKL131123:FKM131126 FUH131123:FUI131126 GED131123:GEE131126 GNZ131123:GOA131126 GXV131123:GXW131126 HHR131123:HHS131126 HRN131123:HRO131126 IBJ131123:IBK131126 ILF131123:ILG131126 IVB131123:IVC131126 JEX131123:JEY131126 JOT131123:JOU131126 JYP131123:JYQ131126 KIL131123:KIM131126 KSH131123:KSI131126 LCD131123:LCE131126 LLZ131123:LMA131126 LVV131123:LVW131126 MFR131123:MFS131126 MPN131123:MPO131126 MZJ131123:MZK131126 NJF131123:NJG131126 NTB131123:NTC131126 OCX131123:OCY131126 OMT131123:OMU131126 OWP131123:OWQ131126 PGL131123:PGM131126 PQH131123:PQI131126 QAD131123:QAE131126 QJZ131123:QKA131126 QTV131123:QTW131126 RDR131123:RDS131126 RNN131123:RNO131126 RXJ131123:RXK131126 SHF131123:SHG131126 SRB131123:SRC131126 TAX131123:TAY131126 TKT131123:TKU131126 TUP131123:TUQ131126 UEL131123:UEM131126 UOH131123:UOI131126 UYD131123:UYE131126 VHZ131123:VIA131126 VRV131123:VRW131126 WBR131123:WBS131126 WLN131123:WLO131126 WVJ131123:WVK131126 D196659:D196662 IX196659:IY196662 ST196659:SU196662 ACP196659:ACQ196662 AML196659:AMM196662 AWH196659:AWI196662 BGD196659:BGE196662 BPZ196659:BQA196662 BZV196659:BZW196662 CJR196659:CJS196662 CTN196659:CTO196662 DDJ196659:DDK196662 DNF196659:DNG196662 DXB196659:DXC196662 EGX196659:EGY196662 EQT196659:EQU196662 FAP196659:FAQ196662 FKL196659:FKM196662 FUH196659:FUI196662 GED196659:GEE196662 GNZ196659:GOA196662 GXV196659:GXW196662 HHR196659:HHS196662 HRN196659:HRO196662 IBJ196659:IBK196662 ILF196659:ILG196662 IVB196659:IVC196662 JEX196659:JEY196662 JOT196659:JOU196662 JYP196659:JYQ196662 KIL196659:KIM196662 KSH196659:KSI196662 LCD196659:LCE196662 LLZ196659:LMA196662 LVV196659:LVW196662 MFR196659:MFS196662 MPN196659:MPO196662 MZJ196659:MZK196662 NJF196659:NJG196662 NTB196659:NTC196662 OCX196659:OCY196662 OMT196659:OMU196662 OWP196659:OWQ196662 PGL196659:PGM196662 PQH196659:PQI196662 QAD196659:QAE196662 QJZ196659:QKA196662 QTV196659:QTW196662 RDR196659:RDS196662 RNN196659:RNO196662 RXJ196659:RXK196662 SHF196659:SHG196662 SRB196659:SRC196662 TAX196659:TAY196662 TKT196659:TKU196662 TUP196659:TUQ196662 UEL196659:UEM196662 UOH196659:UOI196662 UYD196659:UYE196662 VHZ196659:VIA196662 VRV196659:VRW196662 WBR196659:WBS196662 WLN196659:WLO196662 WVJ196659:WVK196662 D262195:D262198 IX262195:IY262198 ST262195:SU262198 ACP262195:ACQ262198 AML262195:AMM262198 AWH262195:AWI262198 BGD262195:BGE262198 BPZ262195:BQA262198 BZV262195:BZW262198 CJR262195:CJS262198 CTN262195:CTO262198 DDJ262195:DDK262198 DNF262195:DNG262198 DXB262195:DXC262198 EGX262195:EGY262198 EQT262195:EQU262198 FAP262195:FAQ262198 FKL262195:FKM262198 FUH262195:FUI262198 GED262195:GEE262198 GNZ262195:GOA262198 GXV262195:GXW262198 HHR262195:HHS262198 HRN262195:HRO262198 IBJ262195:IBK262198 ILF262195:ILG262198 IVB262195:IVC262198 JEX262195:JEY262198 JOT262195:JOU262198 JYP262195:JYQ262198 KIL262195:KIM262198 KSH262195:KSI262198 LCD262195:LCE262198 LLZ262195:LMA262198 LVV262195:LVW262198 MFR262195:MFS262198 MPN262195:MPO262198 MZJ262195:MZK262198 NJF262195:NJG262198 NTB262195:NTC262198 OCX262195:OCY262198 OMT262195:OMU262198 OWP262195:OWQ262198 PGL262195:PGM262198 PQH262195:PQI262198 QAD262195:QAE262198 QJZ262195:QKA262198 QTV262195:QTW262198 RDR262195:RDS262198 RNN262195:RNO262198 RXJ262195:RXK262198 SHF262195:SHG262198 SRB262195:SRC262198 TAX262195:TAY262198 TKT262195:TKU262198 TUP262195:TUQ262198 UEL262195:UEM262198 UOH262195:UOI262198 UYD262195:UYE262198 VHZ262195:VIA262198 VRV262195:VRW262198 WBR262195:WBS262198 WLN262195:WLO262198 WVJ262195:WVK262198 D327731:D327734 IX327731:IY327734 ST327731:SU327734 ACP327731:ACQ327734 AML327731:AMM327734 AWH327731:AWI327734 BGD327731:BGE327734 BPZ327731:BQA327734 BZV327731:BZW327734 CJR327731:CJS327734 CTN327731:CTO327734 DDJ327731:DDK327734 DNF327731:DNG327734 DXB327731:DXC327734 EGX327731:EGY327734 EQT327731:EQU327734 FAP327731:FAQ327734 FKL327731:FKM327734 FUH327731:FUI327734 GED327731:GEE327734 GNZ327731:GOA327734 GXV327731:GXW327734 HHR327731:HHS327734 HRN327731:HRO327734 IBJ327731:IBK327734 ILF327731:ILG327734 IVB327731:IVC327734 JEX327731:JEY327734 JOT327731:JOU327734 JYP327731:JYQ327734 KIL327731:KIM327734 KSH327731:KSI327734 LCD327731:LCE327734 LLZ327731:LMA327734 LVV327731:LVW327734 MFR327731:MFS327734 MPN327731:MPO327734 MZJ327731:MZK327734 NJF327731:NJG327734 NTB327731:NTC327734 OCX327731:OCY327734 OMT327731:OMU327734 OWP327731:OWQ327734 PGL327731:PGM327734 PQH327731:PQI327734 QAD327731:QAE327734 QJZ327731:QKA327734 QTV327731:QTW327734 RDR327731:RDS327734 RNN327731:RNO327734 RXJ327731:RXK327734 SHF327731:SHG327734 SRB327731:SRC327734 TAX327731:TAY327734 TKT327731:TKU327734 TUP327731:TUQ327734 UEL327731:UEM327734 UOH327731:UOI327734 UYD327731:UYE327734 VHZ327731:VIA327734 VRV327731:VRW327734 WBR327731:WBS327734 WLN327731:WLO327734 WVJ327731:WVK327734 D393267:D393270 IX393267:IY393270 ST393267:SU393270 ACP393267:ACQ393270 AML393267:AMM393270 AWH393267:AWI393270 BGD393267:BGE393270 BPZ393267:BQA393270 BZV393267:BZW393270 CJR393267:CJS393270 CTN393267:CTO393270 DDJ393267:DDK393270 DNF393267:DNG393270 DXB393267:DXC393270 EGX393267:EGY393270 EQT393267:EQU393270 FAP393267:FAQ393270 FKL393267:FKM393270 FUH393267:FUI393270 GED393267:GEE393270 GNZ393267:GOA393270 GXV393267:GXW393270 HHR393267:HHS393270 HRN393267:HRO393270 IBJ393267:IBK393270 ILF393267:ILG393270 IVB393267:IVC393270 JEX393267:JEY393270 JOT393267:JOU393270 JYP393267:JYQ393270 KIL393267:KIM393270 KSH393267:KSI393270 LCD393267:LCE393270 LLZ393267:LMA393270 LVV393267:LVW393270 MFR393267:MFS393270 MPN393267:MPO393270 MZJ393267:MZK393270 NJF393267:NJG393270 NTB393267:NTC393270 OCX393267:OCY393270 OMT393267:OMU393270 OWP393267:OWQ393270 PGL393267:PGM393270 PQH393267:PQI393270 QAD393267:QAE393270 QJZ393267:QKA393270 QTV393267:QTW393270 RDR393267:RDS393270 RNN393267:RNO393270 RXJ393267:RXK393270 SHF393267:SHG393270 SRB393267:SRC393270 TAX393267:TAY393270 TKT393267:TKU393270 TUP393267:TUQ393270 UEL393267:UEM393270 UOH393267:UOI393270 UYD393267:UYE393270 VHZ393267:VIA393270 VRV393267:VRW393270 WBR393267:WBS393270 WLN393267:WLO393270 WVJ393267:WVK393270 D458803:D458806 IX458803:IY458806 ST458803:SU458806 ACP458803:ACQ458806 AML458803:AMM458806 AWH458803:AWI458806 BGD458803:BGE458806 BPZ458803:BQA458806 BZV458803:BZW458806 CJR458803:CJS458806 CTN458803:CTO458806 DDJ458803:DDK458806 DNF458803:DNG458806 DXB458803:DXC458806 EGX458803:EGY458806 EQT458803:EQU458806 FAP458803:FAQ458806 FKL458803:FKM458806 FUH458803:FUI458806 GED458803:GEE458806 GNZ458803:GOA458806 GXV458803:GXW458806 HHR458803:HHS458806 HRN458803:HRO458806 IBJ458803:IBK458806 ILF458803:ILG458806 IVB458803:IVC458806 JEX458803:JEY458806 JOT458803:JOU458806 JYP458803:JYQ458806 KIL458803:KIM458806 KSH458803:KSI458806 LCD458803:LCE458806 LLZ458803:LMA458806 LVV458803:LVW458806 MFR458803:MFS458806 MPN458803:MPO458806 MZJ458803:MZK458806 NJF458803:NJG458806 NTB458803:NTC458806 OCX458803:OCY458806 OMT458803:OMU458806 OWP458803:OWQ458806 PGL458803:PGM458806 PQH458803:PQI458806 QAD458803:QAE458806 QJZ458803:QKA458806 QTV458803:QTW458806 RDR458803:RDS458806 RNN458803:RNO458806 RXJ458803:RXK458806 SHF458803:SHG458806 SRB458803:SRC458806 TAX458803:TAY458806 TKT458803:TKU458806 TUP458803:TUQ458806 UEL458803:UEM458806 UOH458803:UOI458806 UYD458803:UYE458806 VHZ458803:VIA458806 VRV458803:VRW458806 WBR458803:WBS458806 WLN458803:WLO458806 WVJ458803:WVK458806 D524339:D524342 IX524339:IY524342 ST524339:SU524342 ACP524339:ACQ524342 AML524339:AMM524342 AWH524339:AWI524342 BGD524339:BGE524342 BPZ524339:BQA524342 BZV524339:BZW524342 CJR524339:CJS524342 CTN524339:CTO524342 DDJ524339:DDK524342 DNF524339:DNG524342 DXB524339:DXC524342 EGX524339:EGY524342 EQT524339:EQU524342 FAP524339:FAQ524342 FKL524339:FKM524342 FUH524339:FUI524342 GED524339:GEE524342 GNZ524339:GOA524342 GXV524339:GXW524342 HHR524339:HHS524342 HRN524339:HRO524342 IBJ524339:IBK524342 ILF524339:ILG524342 IVB524339:IVC524342 JEX524339:JEY524342 JOT524339:JOU524342 JYP524339:JYQ524342 KIL524339:KIM524342 KSH524339:KSI524342 LCD524339:LCE524342 LLZ524339:LMA524342 LVV524339:LVW524342 MFR524339:MFS524342 MPN524339:MPO524342 MZJ524339:MZK524342 NJF524339:NJG524342 NTB524339:NTC524342 OCX524339:OCY524342 OMT524339:OMU524342 OWP524339:OWQ524342 PGL524339:PGM524342 PQH524339:PQI524342 QAD524339:QAE524342 QJZ524339:QKA524342 QTV524339:QTW524342 RDR524339:RDS524342 RNN524339:RNO524342 RXJ524339:RXK524342 SHF524339:SHG524342 SRB524339:SRC524342 TAX524339:TAY524342 TKT524339:TKU524342 TUP524339:TUQ524342 UEL524339:UEM524342 UOH524339:UOI524342 UYD524339:UYE524342 VHZ524339:VIA524342 VRV524339:VRW524342 WBR524339:WBS524342 WLN524339:WLO524342 WVJ524339:WVK524342 D589875:D589878 IX589875:IY589878 ST589875:SU589878 ACP589875:ACQ589878 AML589875:AMM589878 AWH589875:AWI589878 BGD589875:BGE589878 BPZ589875:BQA589878 BZV589875:BZW589878 CJR589875:CJS589878 CTN589875:CTO589878 DDJ589875:DDK589878 DNF589875:DNG589878 DXB589875:DXC589878 EGX589875:EGY589878 EQT589875:EQU589878 FAP589875:FAQ589878 FKL589875:FKM589878 FUH589875:FUI589878 GED589875:GEE589878 GNZ589875:GOA589878 GXV589875:GXW589878 HHR589875:HHS589878 HRN589875:HRO589878 IBJ589875:IBK589878 ILF589875:ILG589878 IVB589875:IVC589878 JEX589875:JEY589878 JOT589875:JOU589878 JYP589875:JYQ589878 KIL589875:KIM589878 KSH589875:KSI589878 LCD589875:LCE589878 LLZ589875:LMA589878 LVV589875:LVW589878 MFR589875:MFS589878 MPN589875:MPO589878 MZJ589875:MZK589878 NJF589875:NJG589878 NTB589875:NTC589878 OCX589875:OCY589878 OMT589875:OMU589878 OWP589875:OWQ589878 PGL589875:PGM589878 PQH589875:PQI589878 QAD589875:QAE589878 QJZ589875:QKA589878 QTV589875:QTW589878 RDR589875:RDS589878 RNN589875:RNO589878 RXJ589875:RXK589878 SHF589875:SHG589878 SRB589875:SRC589878 TAX589875:TAY589878 TKT589875:TKU589878 TUP589875:TUQ589878 UEL589875:UEM589878 UOH589875:UOI589878 UYD589875:UYE589878 VHZ589875:VIA589878 VRV589875:VRW589878 WBR589875:WBS589878 WLN589875:WLO589878 WVJ589875:WVK589878 D655411:D655414 IX655411:IY655414 ST655411:SU655414 ACP655411:ACQ655414 AML655411:AMM655414 AWH655411:AWI655414 BGD655411:BGE655414 BPZ655411:BQA655414 BZV655411:BZW655414 CJR655411:CJS655414 CTN655411:CTO655414 DDJ655411:DDK655414 DNF655411:DNG655414 DXB655411:DXC655414 EGX655411:EGY655414 EQT655411:EQU655414 FAP655411:FAQ655414 FKL655411:FKM655414 FUH655411:FUI655414 GED655411:GEE655414 GNZ655411:GOA655414 GXV655411:GXW655414 HHR655411:HHS655414 HRN655411:HRO655414 IBJ655411:IBK655414 ILF655411:ILG655414 IVB655411:IVC655414 JEX655411:JEY655414 JOT655411:JOU655414 JYP655411:JYQ655414 KIL655411:KIM655414 KSH655411:KSI655414 LCD655411:LCE655414 LLZ655411:LMA655414 LVV655411:LVW655414 MFR655411:MFS655414 MPN655411:MPO655414 MZJ655411:MZK655414 NJF655411:NJG655414 NTB655411:NTC655414 OCX655411:OCY655414 OMT655411:OMU655414 OWP655411:OWQ655414 PGL655411:PGM655414 PQH655411:PQI655414 QAD655411:QAE655414 QJZ655411:QKA655414 QTV655411:QTW655414 RDR655411:RDS655414 RNN655411:RNO655414 RXJ655411:RXK655414 SHF655411:SHG655414 SRB655411:SRC655414 TAX655411:TAY655414 TKT655411:TKU655414 TUP655411:TUQ655414 UEL655411:UEM655414 UOH655411:UOI655414 UYD655411:UYE655414 VHZ655411:VIA655414 VRV655411:VRW655414 WBR655411:WBS655414 WLN655411:WLO655414 WVJ655411:WVK655414 D720947:D720950 IX720947:IY720950 ST720947:SU720950 ACP720947:ACQ720950 AML720947:AMM720950 AWH720947:AWI720950 BGD720947:BGE720950 BPZ720947:BQA720950 BZV720947:BZW720950 CJR720947:CJS720950 CTN720947:CTO720950 DDJ720947:DDK720950 DNF720947:DNG720950 DXB720947:DXC720950 EGX720947:EGY720950 EQT720947:EQU720950 FAP720947:FAQ720950 FKL720947:FKM720950 FUH720947:FUI720950 GED720947:GEE720950 GNZ720947:GOA720950 GXV720947:GXW720950 HHR720947:HHS720950 HRN720947:HRO720950 IBJ720947:IBK720950 ILF720947:ILG720950 IVB720947:IVC720950 JEX720947:JEY720950 JOT720947:JOU720950 JYP720947:JYQ720950 KIL720947:KIM720950 KSH720947:KSI720950 LCD720947:LCE720950 LLZ720947:LMA720950 LVV720947:LVW720950 MFR720947:MFS720950 MPN720947:MPO720950 MZJ720947:MZK720950 NJF720947:NJG720950 NTB720947:NTC720950 OCX720947:OCY720950 OMT720947:OMU720950 OWP720947:OWQ720950 PGL720947:PGM720950 PQH720947:PQI720950 QAD720947:QAE720950 QJZ720947:QKA720950 QTV720947:QTW720950 RDR720947:RDS720950 RNN720947:RNO720950 RXJ720947:RXK720950 SHF720947:SHG720950 SRB720947:SRC720950 TAX720947:TAY720950 TKT720947:TKU720950 TUP720947:TUQ720950 UEL720947:UEM720950 UOH720947:UOI720950 UYD720947:UYE720950 VHZ720947:VIA720950 VRV720947:VRW720950 WBR720947:WBS720950 WLN720947:WLO720950 WVJ720947:WVK720950 D786483:D786486 IX786483:IY786486 ST786483:SU786486 ACP786483:ACQ786486 AML786483:AMM786486 AWH786483:AWI786486 BGD786483:BGE786486 BPZ786483:BQA786486 BZV786483:BZW786486 CJR786483:CJS786486 CTN786483:CTO786486 DDJ786483:DDK786486 DNF786483:DNG786486 DXB786483:DXC786486 EGX786483:EGY786486 EQT786483:EQU786486 FAP786483:FAQ786486 FKL786483:FKM786486 FUH786483:FUI786486 GED786483:GEE786486 GNZ786483:GOA786486 GXV786483:GXW786486 HHR786483:HHS786486 HRN786483:HRO786486 IBJ786483:IBK786486 ILF786483:ILG786486 IVB786483:IVC786486 JEX786483:JEY786486 JOT786483:JOU786486 JYP786483:JYQ786486 KIL786483:KIM786486 KSH786483:KSI786486 LCD786483:LCE786486 LLZ786483:LMA786486 LVV786483:LVW786486 MFR786483:MFS786486 MPN786483:MPO786486 MZJ786483:MZK786486 NJF786483:NJG786486 NTB786483:NTC786486 OCX786483:OCY786486 OMT786483:OMU786486 OWP786483:OWQ786486 PGL786483:PGM786486 PQH786483:PQI786486 QAD786483:QAE786486 QJZ786483:QKA786486 QTV786483:QTW786486 RDR786483:RDS786486 RNN786483:RNO786486 RXJ786483:RXK786486 SHF786483:SHG786486 SRB786483:SRC786486 TAX786483:TAY786486 TKT786483:TKU786486 TUP786483:TUQ786486 UEL786483:UEM786486 UOH786483:UOI786486 UYD786483:UYE786486 VHZ786483:VIA786486 VRV786483:VRW786486 WBR786483:WBS786486 WLN786483:WLO786486 WVJ786483:WVK786486 D852019:D852022 IX852019:IY852022 ST852019:SU852022 ACP852019:ACQ852022 AML852019:AMM852022 AWH852019:AWI852022 BGD852019:BGE852022 BPZ852019:BQA852022 BZV852019:BZW852022 CJR852019:CJS852022 CTN852019:CTO852022 DDJ852019:DDK852022 DNF852019:DNG852022 DXB852019:DXC852022 EGX852019:EGY852022 EQT852019:EQU852022 FAP852019:FAQ852022 FKL852019:FKM852022 FUH852019:FUI852022 GED852019:GEE852022 GNZ852019:GOA852022 GXV852019:GXW852022 HHR852019:HHS852022 HRN852019:HRO852022 IBJ852019:IBK852022 ILF852019:ILG852022 IVB852019:IVC852022 JEX852019:JEY852022 JOT852019:JOU852022 JYP852019:JYQ852022 KIL852019:KIM852022 KSH852019:KSI852022 LCD852019:LCE852022 LLZ852019:LMA852022 LVV852019:LVW852022 MFR852019:MFS852022 MPN852019:MPO852022 MZJ852019:MZK852022 NJF852019:NJG852022 NTB852019:NTC852022 OCX852019:OCY852022 OMT852019:OMU852022 OWP852019:OWQ852022 PGL852019:PGM852022 PQH852019:PQI852022 QAD852019:QAE852022 QJZ852019:QKA852022 QTV852019:QTW852022 RDR852019:RDS852022 RNN852019:RNO852022 RXJ852019:RXK852022 SHF852019:SHG852022 SRB852019:SRC852022 TAX852019:TAY852022 TKT852019:TKU852022 TUP852019:TUQ852022 UEL852019:UEM852022 UOH852019:UOI852022 UYD852019:UYE852022 VHZ852019:VIA852022 VRV852019:VRW852022 WBR852019:WBS852022 WLN852019:WLO852022 WVJ852019:WVK852022 D917555:D917558 IX917555:IY917558 ST917555:SU917558 ACP917555:ACQ917558 AML917555:AMM917558 AWH917555:AWI917558 BGD917555:BGE917558 BPZ917555:BQA917558 BZV917555:BZW917558 CJR917555:CJS917558 CTN917555:CTO917558 DDJ917555:DDK917558 DNF917555:DNG917558 DXB917555:DXC917558 EGX917555:EGY917558 EQT917555:EQU917558 FAP917555:FAQ917558 FKL917555:FKM917558 FUH917555:FUI917558 GED917555:GEE917558 GNZ917555:GOA917558 GXV917555:GXW917558 HHR917555:HHS917558 HRN917555:HRO917558 IBJ917555:IBK917558 ILF917555:ILG917558 IVB917555:IVC917558 JEX917555:JEY917558 JOT917555:JOU917558 JYP917555:JYQ917558 KIL917555:KIM917558 KSH917555:KSI917558 LCD917555:LCE917558 LLZ917555:LMA917558 LVV917555:LVW917558 MFR917555:MFS917558 MPN917555:MPO917558 MZJ917555:MZK917558 NJF917555:NJG917558 NTB917555:NTC917558 OCX917555:OCY917558 OMT917555:OMU917558 OWP917555:OWQ917558 PGL917555:PGM917558 PQH917555:PQI917558 QAD917555:QAE917558 QJZ917555:QKA917558 QTV917555:QTW917558 RDR917555:RDS917558 RNN917555:RNO917558 RXJ917555:RXK917558 SHF917555:SHG917558 SRB917555:SRC917558 TAX917555:TAY917558 TKT917555:TKU917558 TUP917555:TUQ917558 UEL917555:UEM917558 UOH917555:UOI917558 UYD917555:UYE917558 VHZ917555:VIA917558 VRV917555:VRW917558 WBR917555:WBS917558 WLN917555:WLO917558 WVJ917555:WVK917558 D983091:D983094 IX983091:IY983094 ST983091:SU983094 ACP983091:ACQ983094 AML983091:AMM983094 AWH983091:AWI983094 BGD983091:BGE983094 BPZ983091:BQA983094 BZV983091:BZW983094 CJR983091:CJS983094 CTN983091:CTO983094 DDJ983091:DDK983094 DNF983091:DNG983094 DXB983091:DXC983094 EGX983091:EGY983094 EQT983091:EQU983094 FAP983091:FAQ983094 FKL983091:FKM983094 FUH983091:FUI983094 GED983091:GEE983094 GNZ983091:GOA983094 GXV983091:GXW983094 HHR983091:HHS983094 HRN983091:HRO983094 IBJ983091:IBK983094 ILF983091:ILG983094 IVB983091:IVC983094 JEX983091:JEY983094 JOT983091:JOU983094 JYP983091:JYQ983094 KIL983091:KIM983094 KSH983091:KSI983094 LCD983091:LCE983094 LLZ983091:LMA983094 LVV983091:LVW983094 MFR983091:MFS983094 MPN983091:MPO983094 MZJ983091:MZK983094 NJF983091:NJG983094 NTB983091:NTC983094 OCX983091:OCY983094 OMT983091:OMU983094 OWP983091:OWQ983094 PGL983091:PGM983094 PQH983091:PQI983094 QAD983091:QAE983094 QJZ983091:QKA983094 QTV983091:QTW983094 RDR983091:RDS983094 RNN983091:RNO983094 RXJ983091:RXK983094 SHF983091:SHG983094 SRB983091:SRC983094 TAX983091:TAY983094 TKT983091:TKU983094 TUP983091:TUQ983094 UEL983091:UEM983094 UOH983091:UOI983094 UYD983091:UYE983094 VHZ983091:VIA983094 VRV983091:VRW983094 WBR983091:WBS983094 WLN983091:WLO983094 WVJ983091:WVK983094 G55 JB55:JC55 SX55:SY55 ACT55:ACU55 AMP55:AMQ55 AWL55:AWM55 BGH55:BGI55 BQD55:BQE55 BZZ55:CAA55 CJV55:CJW55 CTR55:CTS55 DDN55:DDO55 DNJ55:DNK55 DXF55:DXG55 EHB55:EHC55 EQX55:EQY55 FAT55:FAU55 FKP55:FKQ55 FUL55:FUM55 GEH55:GEI55 GOD55:GOE55 GXZ55:GYA55 HHV55:HHW55 HRR55:HRS55 IBN55:IBO55 ILJ55:ILK55 IVF55:IVG55 JFB55:JFC55 JOX55:JOY55 JYT55:JYU55 KIP55:KIQ55 KSL55:KSM55 LCH55:LCI55 LMD55:LME55 LVZ55:LWA55 MFV55:MFW55 MPR55:MPS55 MZN55:MZO55 NJJ55:NJK55 NTF55:NTG55 ODB55:ODC55 OMX55:OMY55 OWT55:OWU55 PGP55:PGQ55 PQL55:PQM55 QAH55:QAI55 QKD55:QKE55 QTZ55:QUA55 RDV55:RDW55 RNR55:RNS55 RXN55:RXO55 SHJ55:SHK55 SRF55:SRG55 TBB55:TBC55 TKX55:TKY55 TUT55:TUU55 UEP55:UEQ55 UOL55:UOM55 UYH55:UYI55 VID55:VIE55 VRZ55:VSA55 WBV55:WBW55 WLR55:WLS55 WVN55:WVO55 G65591 JB65591:JC65591 SX65591:SY65591 ACT65591:ACU65591 AMP65591:AMQ65591 AWL65591:AWM65591 BGH65591:BGI65591 BQD65591:BQE65591 BZZ65591:CAA65591 CJV65591:CJW65591 CTR65591:CTS65591 DDN65591:DDO65591 DNJ65591:DNK65591 DXF65591:DXG65591 EHB65591:EHC65591 EQX65591:EQY65591 FAT65591:FAU65591 FKP65591:FKQ65591 FUL65591:FUM65591 GEH65591:GEI65591 GOD65591:GOE65591 GXZ65591:GYA65591 HHV65591:HHW65591 HRR65591:HRS65591 IBN65591:IBO65591 ILJ65591:ILK65591 IVF65591:IVG65591 JFB65591:JFC65591 JOX65591:JOY65591 JYT65591:JYU65591 KIP65591:KIQ65591 KSL65591:KSM65591 LCH65591:LCI65591 LMD65591:LME65591 LVZ65591:LWA65591 MFV65591:MFW65591 MPR65591:MPS65591 MZN65591:MZO65591 NJJ65591:NJK65591 NTF65591:NTG65591 ODB65591:ODC65591 OMX65591:OMY65591 OWT65591:OWU65591 PGP65591:PGQ65591 PQL65591:PQM65591 QAH65591:QAI65591 QKD65591:QKE65591 QTZ65591:QUA65591 RDV65591:RDW65591 RNR65591:RNS65591 RXN65591:RXO65591 SHJ65591:SHK65591 SRF65591:SRG65591 TBB65591:TBC65591 TKX65591:TKY65591 TUT65591:TUU65591 UEP65591:UEQ65591 UOL65591:UOM65591 UYH65591:UYI65591 VID65591:VIE65591 VRZ65591:VSA65591 WBV65591:WBW65591 WLR65591:WLS65591 WVN65591:WVO65591 G131127 JB131127:JC131127 SX131127:SY131127 ACT131127:ACU131127 AMP131127:AMQ131127 AWL131127:AWM131127 BGH131127:BGI131127 BQD131127:BQE131127 BZZ131127:CAA131127 CJV131127:CJW131127 CTR131127:CTS131127 DDN131127:DDO131127 DNJ131127:DNK131127 DXF131127:DXG131127 EHB131127:EHC131127 EQX131127:EQY131127 FAT131127:FAU131127 FKP131127:FKQ131127 FUL131127:FUM131127 GEH131127:GEI131127 GOD131127:GOE131127 GXZ131127:GYA131127 HHV131127:HHW131127 HRR131127:HRS131127 IBN131127:IBO131127 ILJ131127:ILK131127 IVF131127:IVG131127 JFB131127:JFC131127 JOX131127:JOY131127 JYT131127:JYU131127 KIP131127:KIQ131127 KSL131127:KSM131127 LCH131127:LCI131127 LMD131127:LME131127 LVZ131127:LWA131127 MFV131127:MFW131127 MPR131127:MPS131127 MZN131127:MZO131127 NJJ131127:NJK131127 NTF131127:NTG131127 ODB131127:ODC131127 OMX131127:OMY131127 OWT131127:OWU131127 PGP131127:PGQ131127 PQL131127:PQM131127 QAH131127:QAI131127 QKD131127:QKE131127 QTZ131127:QUA131127 RDV131127:RDW131127 RNR131127:RNS131127 RXN131127:RXO131127 SHJ131127:SHK131127 SRF131127:SRG131127 TBB131127:TBC131127 TKX131127:TKY131127 TUT131127:TUU131127 UEP131127:UEQ131127 UOL131127:UOM131127 UYH131127:UYI131127 VID131127:VIE131127 VRZ131127:VSA131127 WBV131127:WBW131127 WLR131127:WLS131127 WVN131127:WVO131127 G196663 JB196663:JC196663 SX196663:SY196663 ACT196663:ACU196663 AMP196663:AMQ196663 AWL196663:AWM196663 BGH196663:BGI196663 BQD196663:BQE196663 BZZ196663:CAA196663 CJV196663:CJW196663 CTR196663:CTS196663 DDN196663:DDO196663 DNJ196663:DNK196663 DXF196663:DXG196663 EHB196663:EHC196663 EQX196663:EQY196663 FAT196663:FAU196663 FKP196663:FKQ196663 FUL196663:FUM196663 GEH196663:GEI196663 GOD196663:GOE196663 GXZ196663:GYA196663 HHV196663:HHW196663 HRR196663:HRS196663 IBN196663:IBO196663 ILJ196663:ILK196663 IVF196663:IVG196663 JFB196663:JFC196663 JOX196663:JOY196663 JYT196663:JYU196663 KIP196663:KIQ196663 KSL196663:KSM196663 LCH196663:LCI196663 LMD196663:LME196663 LVZ196663:LWA196663 MFV196663:MFW196663 MPR196663:MPS196663 MZN196663:MZO196663 NJJ196663:NJK196663 NTF196663:NTG196663 ODB196663:ODC196663 OMX196663:OMY196663 OWT196663:OWU196663 PGP196663:PGQ196663 PQL196663:PQM196663 QAH196663:QAI196663 QKD196663:QKE196663 QTZ196663:QUA196663 RDV196663:RDW196663 RNR196663:RNS196663 RXN196663:RXO196663 SHJ196663:SHK196663 SRF196663:SRG196663 TBB196663:TBC196663 TKX196663:TKY196663 TUT196663:TUU196663 UEP196663:UEQ196663 UOL196663:UOM196663 UYH196663:UYI196663 VID196663:VIE196663 VRZ196663:VSA196663 WBV196663:WBW196663 WLR196663:WLS196663 WVN196663:WVO196663 G262199 JB262199:JC262199 SX262199:SY262199 ACT262199:ACU262199 AMP262199:AMQ262199 AWL262199:AWM262199 BGH262199:BGI262199 BQD262199:BQE262199 BZZ262199:CAA262199 CJV262199:CJW262199 CTR262199:CTS262199 DDN262199:DDO262199 DNJ262199:DNK262199 DXF262199:DXG262199 EHB262199:EHC262199 EQX262199:EQY262199 FAT262199:FAU262199 FKP262199:FKQ262199 FUL262199:FUM262199 GEH262199:GEI262199 GOD262199:GOE262199 GXZ262199:GYA262199 HHV262199:HHW262199 HRR262199:HRS262199 IBN262199:IBO262199 ILJ262199:ILK262199 IVF262199:IVG262199 JFB262199:JFC262199 JOX262199:JOY262199 JYT262199:JYU262199 KIP262199:KIQ262199 KSL262199:KSM262199 LCH262199:LCI262199 LMD262199:LME262199 LVZ262199:LWA262199 MFV262199:MFW262199 MPR262199:MPS262199 MZN262199:MZO262199 NJJ262199:NJK262199 NTF262199:NTG262199 ODB262199:ODC262199 OMX262199:OMY262199 OWT262199:OWU262199 PGP262199:PGQ262199 PQL262199:PQM262199 QAH262199:QAI262199 QKD262199:QKE262199 QTZ262199:QUA262199 RDV262199:RDW262199 RNR262199:RNS262199 RXN262199:RXO262199 SHJ262199:SHK262199 SRF262199:SRG262199 TBB262199:TBC262199 TKX262199:TKY262199 TUT262199:TUU262199 UEP262199:UEQ262199 UOL262199:UOM262199 UYH262199:UYI262199 VID262199:VIE262199 VRZ262199:VSA262199 WBV262199:WBW262199 WLR262199:WLS262199 WVN262199:WVO262199 G327735 JB327735:JC327735 SX327735:SY327735 ACT327735:ACU327735 AMP327735:AMQ327735 AWL327735:AWM327735 BGH327735:BGI327735 BQD327735:BQE327735 BZZ327735:CAA327735 CJV327735:CJW327735 CTR327735:CTS327735 DDN327735:DDO327735 DNJ327735:DNK327735 DXF327735:DXG327735 EHB327735:EHC327735 EQX327735:EQY327735 FAT327735:FAU327735 FKP327735:FKQ327735 FUL327735:FUM327735 GEH327735:GEI327735 GOD327735:GOE327735 GXZ327735:GYA327735 HHV327735:HHW327735 HRR327735:HRS327735 IBN327735:IBO327735 ILJ327735:ILK327735 IVF327735:IVG327735 JFB327735:JFC327735 JOX327735:JOY327735 JYT327735:JYU327735 KIP327735:KIQ327735 KSL327735:KSM327735 LCH327735:LCI327735 LMD327735:LME327735 LVZ327735:LWA327735 MFV327735:MFW327735 MPR327735:MPS327735 MZN327735:MZO327735 NJJ327735:NJK327735 NTF327735:NTG327735 ODB327735:ODC327735 OMX327735:OMY327735 OWT327735:OWU327735 PGP327735:PGQ327735 PQL327735:PQM327735 QAH327735:QAI327735 QKD327735:QKE327735 QTZ327735:QUA327735 RDV327735:RDW327735 RNR327735:RNS327735 RXN327735:RXO327735 SHJ327735:SHK327735 SRF327735:SRG327735 TBB327735:TBC327735 TKX327735:TKY327735 TUT327735:TUU327735 UEP327735:UEQ327735 UOL327735:UOM327735 UYH327735:UYI327735 VID327735:VIE327735 VRZ327735:VSA327735 WBV327735:WBW327735 WLR327735:WLS327735 WVN327735:WVO327735 G393271 JB393271:JC393271 SX393271:SY393271 ACT393271:ACU393271 AMP393271:AMQ393271 AWL393271:AWM393271 BGH393271:BGI393271 BQD393271:BQE393271 BZZ393271:CAA393271 CJV393271:CJW393271 CTR393271:CTS393271 DDN393271:DDO393271 DNJ393271:DNK393271 DXF393271:DXG393271 EHB393271:EHC393271 EQX393271:EQY393271 FAT393271:FAU393271 FKP393271:FKQ393271 FUL393271:FUM393271 GEH393271:GEI393271 GOD393271:GOE393271 GXZ393271:GYA393271 HHV393271:HHW393271 HRR393271:HRS393271 IBN393271:IBO393271 ILJ393271:ILK393271 IVF393271:IVG393271 JFB393271:JFC393271 JOX393271:JOY393271 JYT393271:JYU393271 KIP393271:KIQ393271 KSL393271:KSM393271 LCH393271:LCI393271 LMD393271:LME393271 LVZ393271:LWA393271 MFV393271:MFW393271 MPR393271:MPS393271 MZN393271:MZO393271 NJJ393271:NJK393271 NTF393271:NTG393271 ODB393271:ODC393271 OMX393271:OMY393271 OWT393271:OWU393271 PGP393271:PGQ393271 PQL393271:PQM393271 QAH393271:QAI393271 QKD393271:QKE393271 QTZ393271:QUA393271 RDV393271:RDW393271 RNR393271:RNS393271 RXN393271:RXO393271 SHJ393271:SHK393271 SRF393271:SRG393271 TBB393271:TBC393271 TKX393271:TKY393271 TUT393271:TUU393271 UEP393271:UEQ393271 UOL393271:UOM393271 UYH393271:UYI393271 VID393271:VIE393271 VRZ393271:VSA393271 WBV393271:WBW393271 WLR393271:WLS393271 WVN393271:WVO393271 G458807 JB458807:JC458807 SX458807:SY458807 ACT458807:ACU458807 AMP458807:AMQ458807 AWL458807:AWM458807 BGH458807:BGI458807 BQD458807:BQE458807 BZZ458807:CAA458807 CJV458807:CJW458807 CTR458807:CTS458807 DDN458807:DDO458807 DNJ458807:DNK458807 DXF458807:DXG458807 EHB458807:EHC458807 EQX458807:EQY458807 FAT458807:FAU458807 FKP458807:FKQ458807 FUL458807:FUM458807 GEH458807:GEI458807 GOD458807:GOE458807 GXZ458807:GYA458807 HHV458807:HHW458807 HRR458807:HRS458807 IBN458807:IBO458807 ILJ458807:ILK458807 IVF458807:IVG458807 JFB458807:JFC458807 JOX458807:JOY458807 JYT458807:JYU458807 KIP458807:KIQ458807 KSL458807:KSM458807 LCH458807:LCI458807 LMD458807:LME458807 LVZ458807:LWA458807 MFV458807:MFW458807 MPR458807:MPS458807 MZN458807:MZO458807 NJJ458807:NJK458807 NTF458807:NTG458807 ODB458807:ODC458807 OMX458807:OMY458807 OWT458807:OWU458807 PGP458807:PGQ458807 PQL458807:PQM458807 QAH458807:QAI458807 QKD458807:QKE458807 QTZ458807:QUA458807 RDV458807:RDW458807 RNR458807:RNS458807 RXN458807:RXO458807 SHJ458807:SHK458807 SRF458807:SRG458807 TBB458807:TBC458807 TKX458807:TKY458807 TUT458807:TUU458807 UEP458807:UEQ458807 UOL458807:UOM458807 UYH458807:UYI458807 VID458807:VIE458807 VRZ458807:VSA458807 WBV458807:WBW458807 WLR458807:WLS458807 WVN458807:WVO458807 G524343 JB524343:JC524343 SX524343:SY524343 ACT524343:ACU524343 AMP524343:AMQ524343 AWL524343:AWM524343 BGH524343:BGI524343 BQD524343:BQE524343 BZZ524343:CAA524343 CJV524343:CJW524343 CTR524343:CTS524343 DDN524343:DDO524343 DNJ524343:DNK524343 DXF524343:DXG524343 EHB524343:EHC524343 EQX524343:EQY524343 FAT524343:FAU524343 FKP524343:FKQ524343 FUL524343:FUM524343 GEH524343:GEI524343 GOD524343:GOE524343 GXZ524343:GYA524343 HHV524343:HHW524343 HRR524343:HRS524343 IBN524343:IBO524343 ILJ524343:ILK524343 IVF524343:IVG524343 JFB524343:JFC524343 JOX524343:JOY524343 JYT524343:JYU524343 KIP524343:KIQ524343 KSL524343:KSM524343 LCH524343:LCI524343 LMD524343:LME524343 LVZ524343:LWA524343 MFV524343:MFW524343 MPR524343:MPS524343 MZN524343:MZO524343 NJJ524343:NJK524343 NTF524343:NTG524343 ODB524343:ODC524343 OMX524343:OMY524343 OWT524343:OWU524343 PGP524343:PGQ524343 PQL524343:PQM524343 QAH524343:QAI524343 QKD524343:QKE524343 QTZ524343:QUA524343 RDV524343:RDW524343 RNR524343:RNS524343 RXN524343:RXO524343 SHJ524343:SHK524343 SRF524343:SRG524343 TBB524343:TBC524343 TKX524343:TKY524343 TUT524343:TUU524343 UEP524343:UEQ524343 UOL524343:UOM524343 UYH524343:UYI524343 VID524343:VIE524343 VRZ524343:VSA524343 WBV524343:WBW524343 WLR524343:WLS524343 WVN524343:WVO524343 G589879 JB589879:JC589879 SX589879:SY589879 ACT589879:ACU589879 AMP589879:AMQ589879 AWL589879:AWM589879 BGH589879:BGI589879 BQD589879:BQE589879 BZZ589879:CAA589879 CJV589879:CJW589879 CTR589879:CTS589879 DDN589879:DDO589879 DNJ589879:DNK589879 DXF589879:DXG589879 EHB589879:EHC589879 EQX589879:EQY589879 FAT589879:FAU589879 FKP589879:FKQ589879 FUL589879:FUM589879 GEH589879:GEI589879 GOD589879:GOE589879 GXZ589879:GYA589879 HHV589879:HHW589879 HRR589879:HRS589879 IBN589879:IBO589879 ILJ589879:ILK589879 IVF589879:IVG589879 JFB589879:JFC589879 JOX589879:JOY589879 JYT589879:JYU589879 KIP589879:KIQ589879 KSL589879:KSM589879 LCH589879:LCI589879 LMD589879:LME589879 LVZ589879:LWA589879 MFV589879:MFW589879 MPR589879:MPS589879 MZN589879:MZO589879 NJJ589879:NJK589879 NTF589879:NTG589879 ODB589879:ODC589879 OMX589879:OMY589879 OWT589879:OWU589879 PGP589879:PGQ589879 PQL589879:PQM589879 QAH589879:QAI589879 QKD589879:QKE589879 QTZ589879:QUA589879 RDV589879:RDW589879 RNR589879:RNS589879 RXN589879:RXO589879 SHJ589879:SHK589879 SRF589879:SRG589879 TBB589879:TBC589879 TKX589879:TKY589879 TUT589879:TUU589879 UEP589879:UEQ589879 UOL589879:UOM589879 UYH589879:UYI589879 VID589879:VIE589879 VRZ589879:VSA589879 WBV589879:WBW589879 WLR589879:WLS589879 WVN589879:WVO589879 G655415 JB655415:JC655415 SX655415:SY655415 ACT655415:ACU655415 AMP655415:AMQ655415 AWL655415:AWM655415 BGH655415:BGI655415 BQD655415:BQE655415 BZZ655415:CAA655415 CJV655415:CJW655415 CTR655415:CTS655415 DDN655415:DDO655415 DNJ655415:DNK655415 DXF655415:DXG655415 EHB655415:EHC655415 EQX655415:EQY655415 FAT655415:FAU655415 FKP655415:FKQ655415 FUL655415:FUM655415 GEH655415:GEI655415 GOD655415:GOE655415 GXZ655415:GYA655415 HHV655415:HHW655415 HRR655415:HRS655415 IBN655415:IBO655415 ILJ655415:ILK655415 IVF655415:IVG655415 JFB655415:JFC655415 JOX655415:JOY655415 JYT655415:JYU655415 KIP655415:KIQ655415 KSL655415:KSM655415 LCH655415:LCI655415 LMD655415:LME655415 LVZ655415:LWA655415 MFV655415:MFW655415 MPR655415:MPS655415 MZN655415:MZO655415 NJJ655415:NJK655415 NTF655415:NTG655415 ODB655415:ODC655415 OMX655415:OMY655415 OWT655415:OWU655415 PGP655415:PGQ655415 PQL655415:PQM655415 QAH655415:QAI655415 QKD655415:QKE655415 QTZ655415:QUA655415 RDV655415:RDW655415 RNR655415:RNS655415 RXN655415:RXO655415 SHJ655415:SHK655415 SRF655415:SRG655415 TBB655415:TBC655415 TKX655415:TKY655415 TUT655415:TUU655415 UEP655415:UEQ655415 UOL655415:UOM655415 UYH655415:UYI655415 VID655415:VIE655415 VRZ655415:VSA655415 WBV655415:WBW655415 WLR655415:WLS655415 WVN655415:WVO655415 G720951 JB720951:JC720951 SX720951:SY720951 ACT720951:ACU720951 AMP720951:AMQ720951 AWL720951:AWM720951 BGH720951:BGI720951 BQD720951:BQE720951 BZZ720951:CAA720951 CJV720951:CJW720951 CTR720951:CTS720951 DDN720951:DDO720951 DNJ720951:DNK720951 DXF720951:DXG720951 EHB720951:EHC720951 EQX720951:EQY720951 FAT720951:FAU720951 FKP720951:FKQ720951 FUL720951:FUM720951 GEH720951:GEI720951 GOD720951:GOE720951 GXZ720951:GYA720951 HHV720951:HHW720951 HRR720951:HRS720951 IBN720951:IBO720951 ILJ720951:ILK720951 IVF720951:IVG720951 JFB720951:JFC720951 JOX720951:JOY720951 JYT720951:JYU720951 KIP720951:KIQ720951 KSL720951:KSM720951 LCH720951:LCI720951 LMD720951:LME720951 LVZ720951:LWA720951 MFV720951:MFW720951 MPR720951:MPS720951 MZN720951:MZO720951 NJJ720951:NJK720951 NTF720951:NTG720951 ODB720951:ODC720951 OMX720951:OMY720951 OWT720951:OWU720951 PGP720951:PGQ720951 PQL720951:PQM720951 QAH720951:QAI720951 QKD720951:QKE720951 QTZ720951:QUA720951 RDV720951:RDW720951 RNR720951:RNS720951 RXN720951:RXO720951 SHJ720951:SHK720951 SRF720951:SRG720951 TBB720951:TBC720951 TKX720951:TKY720951 TUT720951:TUU720951 UEP720951:UEQ720951 UOL720951:UOM720951 UYH720951:UYI720951 VID720951:VIE720951 VRZ720951:VSA720951 WBV720951:WBW720951 WLR720951:WLS720951 WVN720951:WVO720951 G786487 JB786487:JC786487 SX786487:SY786487 ACT786487:ACU786487 AMP786487:AMQ786487 AWL786487:AWM786487 BGH786487:BGI786487 BQD786487:BQE786487 BZZ786487:CAA786487 CJV786487:CJW786487 CTR786487:CTS786487 DDN786487:DDO786487 DNJ786487:DNK786487 DXF786487:DXG786487 EHB786487:EHC786487 EQX786487:EQY786487 FAT786487:FAU786487 FKP786487:FKQ786487 FUL786487:FUM786487 GEH786487:GEI786487 GOD786487:GOE786487 GXZ786487:GYA786487 HHV786487:HHW786487 HRR786487:HRS786487 IBN786487:IBO786487 ILJ786487:ILK786487 IVF786487:IVG786487 JFB786487:JFC786487 JOX786487:JOY786487 JYT786487:JYU786487 KIP786487:KIQ786487 KSL786487:KSM786487 LCH786487:LCI786487 LMD786487:LME786487 LVZ786487:LWA786487 MFV786487:MFW786487 MPR786487:MPS786487 MZN786487:MZO786487 NJJ786487:NJK786487 NTF786487:NTG786487 ODB786487:ODC786487 OMX786487:OMY786487 OWT786487:OWU786487 PGP786487:PGQ786487 PQL786487:PQM786487 QAH786487:QAI786487 QKD786487:QKE786487 QTZ786487:QUA786487 RDV786487:RDW786487 RNR786487:RNS786487 RXN786487:RXO786487 SHJ786487:SHK786487 SRF786487:SRG786487 TBB786487:TBC786487 TKX786487:TKY786487 TUT786487:TUU786487 UEP786487:UEQ786487 UOL786487:UOM786487 UYH786487:UYI786487 VID786487:VIE786487 VRZ786487:VSA786487 WBV786487:WBW786487 WLR786487:WLS786487 WVN786487:WVO786487 G852023 JB852023:JC852023 SX852023:SY852023 ACT852023:ACU852023 AMP852023:AMQ852023 AWL852023:AWM852023 BGH852023:BGI852023 BQD852023:BQE852023 BZZ852023:CAA852023 CJV852023:CJW852023 CTR852023:CTS852023 DDN852023:DDO852023 DNJ852023:DNK852023 DXF852023:DXG852023 EHB852023:EHC852023 EQX852023:EQY852023 FAT852023:FAU852023 FKP852023:FKQ852023 FUL852023:FUM852023 GEH852023:GEI852023 GOD852023:GOE852023 GXZ852023:GYA852023 HHV852023:HHW852023 HRR852023:HRS852023 IBN852023:IBO852023 ILJ852023:ILK852023 IVF852023:IVG852023 JFB852023:JFC852023 JOX852023:JOY852023 JYT852023:JYU852023 KIP852023:KIQ852023 KSL852023:KSM852023 LCH852023:LCI852023 LMD852023:LME852023 LVZ852023:LWA852023 MFV852023:MFW852023 MPR852023:MPS852023 MZN852023:MZO852023 NJJ852023:NJK852023 NTF852023:NTG852023 ODB852023:ODC852023 OMX852023:OMY852023 OWT852023:OWU852023 PGP852023:PGQ852023 PQL852023:PQM852023 QAH852023:QAI852023 QKD852023:QKE852023 QTZ852023:QUA852023 RDV852023:RDW852023 RNR852023:RNS852023 RXN852023:RXO852023 SHJ852023:SHK852023 SRF852023:SRG852023 TBB852023:TBC852023 TKX852023:TKY852023 TUT852023:TUU852023 UEP852023:UEQ852023 UOL852023:UOM852023 UYH852023:UYI852023 VID852023:VIE852023 VRZ852023:VSA852023 WBV852023:WBW852023 WLR852023:WLS852023 WVN852023:WVO852023 G917559 JB917559:JC917559 SX917559:SY917559 ACT917559:ACU917559 AMP917559:AMQ917559 AWL917559:AWM917559 BGH917559:BGI917559 BQD917559:BQE917559 BZZ917559:CAA917559 CJV917559:CJW917559 CTR917559:CTS917559 DDN917559:DDO917559 DNJ917559:DNK917559 DXF917559:DXG917559 EHB917559:EHC917559 EQX917559:EQY917559 FAT917559:FAU917559 FKP917559:FKQ917559 FUL917559:FUM917559 GEH917559:GEI917559 GOD917559:GOE917559 GXZ917559:GYA917559 HHV917559:HHW917559 HRR917559:HRS917559 IBN917559:IBO917559 ILJ917559:ILK917559 IVF917559:IVG917559 JFB917559:JFC917559 JOX917559:JOY917559 JYT917559:JYU917559 KIP917559:KIQ917559 KSL917559:KSM917559 LCH917559:LCI917559 LMD917559:LME917559 LVZ917559:LWA917559 MFV917559:MFW917559 MPR917559:MPS917559 MZN917559:MZO917559 NJJ917559:NJK917559 NTF917559:NTG917559 ODB917559:ODC917559 OMX917559:OMY917559 OWT917559:OWU917559 PGP917559:PGQ917559 PQL917559:PQM917559 QAH917559:QAI917559 QKD917559:QKE917559 QTZ917559:QUA917559 RDV917559:RDW917559 RNR917559:RNS917559 RXN917559:RXO917559 SHJ917559:SHK917559 SRF917559:SRG917559 TBB917559:TBC917559 TKX917559:TKY917559 TUT917559:TUU917559 UEP917559:UEQ917559 UOL917559:UOM917559 UYH917559:UYI917559 VID917559:VIE917559 VRZ917559:VSA917559 WBV917559:WBW917559 WLR917559:WLS917559 WVN917559:WVO917559 G983095 JB983095:JC983095 SX983095:SY983095 ACT983095:ACU983095 AMP983095:AMQ983095 AWL983095:AWM983095 BGH983095:BGI983095 BQD983095:BQE983095 BZZ983095:CAA983095 CJV983095:CJW983095 CTR983095:CTS983095 DDN983095:DDO983095 DNJ983095:DNK983095 DXF983095:DXG983095 EHB983095:EHC983095 EQX983095:EQY983095 FAT983095:FAU983095 FKP983095:FKQ983095 FUL983095:FUM983095 GEH983095:GEI983095 GOD983095:GOE983095 GXZ983095:GYA983095 HHV983095:HHW983095 HRR983095:HRS983095 IBN983095:IBO983095 ILJ983095:ILK983095 IVF983095:IVG983095 JFB983095:JFC983095 JOX983095:JOY983095 JYT983095:JYU983095 KIP983095:KIQ983095 KSL983095:KSM983095 LCH983095:LCI983095 LMD983095:LME983095 LVZ983095:LWA983095 MFV983095:MFW983095 MPR983095:MPS983095 MZN983095:MZO983095 NJJ983095:NJK983095 NTF983095:NTG983095 ODB983095:ODC983095 OMX983095:OMY983095 OWT983095:OWU983095 PGP983095:PGQ983095 PQL983095:PQM983095 QAH983095:QAI983095 QKD983095:QKE983095 QTZ983095:QUA983095 RDV983095:RDW983095 RNR983095:RNS983095 RXN983095:RXO983095 SHJ983095:SHK983095 SRF983095:SRG983095 TBB983095:TBC983095 TKX983095:TKY983095 TUT983095:TUU983095 UEP983095:UEQ983095 UOL983095:UOM983095 UYH983095:UYI983095 VID983095:VIE983095 VRZ983095:VSA983095 WBV983095:WBW983095 WLR983095:WLS983095 WVN983095:WVO983095 D62 IX62:IY62 ST62:SU62 ACP62:ACQ62 AML62:AMM62 AWH62:AWI62 BGD62:BGE62 BPZ62:BQA62 BZV62:BZW62 CJR62:CJS62 CTN62:CTO62 DDJ62:DDK62 DNF62:DNG62 DXB62:DXC62 EGX62:EGY62 EQT62:EQU62 FAP62:FAQ62 FKL62:FKM62 FUH62:FUI62 GED62:GEE62 GNZ62:GOA62 GXV62:GXW62 HHR62:HHS62 HRN62:HRO62 IBJ62:IBK62 ILF62:ILG62 IVB62:IVC62 JEX62:JEY62 JOT62:JOU62 JYP62:JYQ62 KIL62:KIM62 KSH62:KSI62 LCD62:LCE62 LLZ62:LMA62 LVV62:LVW62 MFR62:MFS62 MPN62:MPO62 MZJ62:MZK62 NJF62:NJG62 NTB62:NTC62 OCX62:OCY62 OMT62:OMU62 OWP62:OWQ62 PGL62:PGM62 PQH62:PQI62 QAD62:QAE62 QJZ62:QKA62 QTV62:QTW62 RDR62:RDS62 RNN62:RNO62 RXJ62:RXK62 SHF62:SHG62 SRB62:SRC62 TAX62:TAY62 TKT62:TKU62 TUP62:TUQ62 UEL62:UEM62 UOH62:UOI62 UYD62:UYE62 VHZ62:VIA62 VRV62:VRW62 WBR62:WBS62 WLN62:WLO62 WVJ62:WVK62 D65598 IX65598:IY65598 ST65598:SU65598 ACP65598:ACQ65598 AML65598:AMM65598 AWH65598:AWI65598 BGD65598:BGE65598 BPZ65598:BQA65598 BZV65598:BZW65598 CJR65598:CJS65598 CTN65598:CTO65598 DDJ65598:DDK65598 DNF65598:DNG65598 DXB65598:DXC65598 EGX65598:EGY65598 EQT65598:EQU65598 FAP65598:FAQ65598 FKL65598:FKM65598 FUH65598:FUI65598 GED65598:GEE65598 GNZ65598:GOA65598 GXV65598:GXW65598 HHR65598:HHS65598 HRN65598:HRO65598 IBJ65598:IBK65598 ILF65598:ILG65598 IVB65598:IVC65598 JEX65598:JEY65598 JOT65598:JOU65598 JYP65598:JYQ65598 KIL65598:KIM65598 KSH65598:KSI65598 LCD65598:LCE65598 LLZ65598:LMA65598 LVV65598:LVW65598 MFR65598:MFS65598 MPN65598:MPO65598 MZJ65598:MZK65598 NJF65598:NJG65598 NTB65598:NTC65598 OCX65598:OCY65598 OMT65598:OMU65598 OWP65598:OWQ65598 PGL65598:PGM65598 PQH65598:PQI65598 QAD65598:QAE65598 QJZ65598:QKA65598 QTV65598:QTW65598 RDR65598:RDS65598 RNN65598:RNO65598 RXJ65598:RXK65598 SHF65598:SHG65598 SRB65598:SRC65598 TAX65598:TAY65598 TKT65598:TKU65598 TUP65598:TUQ65598 UEL65598:UEM65598 UOH65598:UOI65598 UYD65598:UYE65598 VHZ65598:VIA65598 VRV65598:VRW65598 WBR65598:WBS65598 WLN65598:WLO65598 WVJ65598:WVK65598 D131134 IX131134:IY131134 ST131134:SU131134 ACP131134:ACQ131134 AML131134:AMM131134 AWH131134:AWI131134 BGD131134:BGE131134 BPZ131134:BQA131134 BZV131134:BZW131134 CJR131134:CJS131134 CTN131134:CTO131134 DDJ131134:DDK131134 DNF131134:DNG131134 DXB131134:DXC131134 EGX131134:EGY131134 EQT131134:EQU131134 FAP131134:FAQ131134 FKL131134:FKM131134 FUH131134:FUI131134 GED131134:GEE131134 GNZ131134:GOA131134 GXV131134:GXW131134 HHR131134:HHS131134 HRN131134:HRO131134 IBJ131134:IBK131134 ILF131134:ILG131134 IVB131134:IVC131134 JEX131134:JEY131134 JOT131134:JOU131134 JYP131134:JYQ131134 KIL131134:KIM131134 KSH131134:KSI131134 LCD131134:LCE131134 LLZ131134:LMA131134 LVV131134:LVW131134 MFR131134:MFS131134 MPN131134:MPO131134 MZJ131134:MZK131134 NJF131134:NJG131134 NTB131134:NTC131134 OCX131134:OCY131134 OMT131134:OMU131134 OWP131134:OWQ131134 PGL131134:PGM131134 PQH131134:PQI131134 QAD131134:QAE131134 QJZ131134:QKA131134 QTV131134:QTW131134 RDR131134:RDS131134 RNN131134:RNO131134 RXJ131134:RXK131134 SHF131134:SHG131134 SRB131134:SRC131134 TAX131134:TAY131134 TKT131134:TKU131134 TUP131134:TUQ131134 UEL131134:UEM131134 UOH131134:UOI131134 UYD131134:UYE131134 VHZ131134:VIA131134 VRV131134:VRW131134 WBR131134:WBS131134 WLN131134:WLO131134 WVJ131134:WVK131134 D196670 IX196670:IY196670 ST196670:SU196670 ACP196670:ACQ196670 AML196670:AMM196670 AWH196670:AWI196670 BGD196670:BGE196670 BPZ196670:BQA196670 BZV196670:BZW196670 CJR196670:CJS196670 CTN196670:CTO196670 DDJ196670:DDK196670 DNF196670:DNG196670 DXB196670:DXC196670 EGX196670:EGY196670 EQT196670:EQU196670 FAP196670:FAQ196670 FKL196670:FKM196670 FUH196670:FUI196670 GED196670:GEE196670 GNZ196670:GOA196670 GXV196670:GXW196670 HHR196670:HHS196670 HRN196670:HRO196670 IBJ196670:IBK196670 ILF196670:ILG196670 IVB196670:IVC196670 JEX196670:JEY196670 JOT196670:JOU196670 JYP196670:JYQ196670 KIL196670:KIM196670 KSH196670:KSI196670 LCD196670:LCE196670 LLZ196670:LMA196670 LVV196670:LVW196670 MFR196670:MFS196670 MPN196670:MPO196670 MZJ196670:MZK196670 NJF196670:NJG196670 NTB196670:NTC196670 OCX196670:OCY196670 OMT196670:OMU196670 OWP196670:OWQ196670 PGL196670:PGM196670 PQH196670:PQI196670 QAD196670:QAE196670 QJZ196670:QKA196670 QTV196670:QTW196670 RDR196670:RDS196670 RNN196670:RNO196670 RXJ196670:RXK196670 SHF196670:SHG196670 SRB196670:SRC196670 TAX196670:TAY196670 TKT196670:TKU196670 TUP196670:TUQ196670 UEL196670:UEM196670 UOH196670:UOI196670 UYD196670:UYE196670 VHZ196670:VIA196670 VRV196670:VRW196670 WBR196670:WBS196670 WLN196670:WLO196670 WVJ196670:WVK196670 D262206 IX262206:IY262206 ST262206:SU262206 ACP262206:ACQ262206 AML262206:AMM262206 AWH262206:AWI262206 BGD262206:BGE262206 BPZ262206:BQA262206 BZV262206:BZW262206 CJR262206:CJS262206 CTN262206:CTO262206 DDJ262206:DDK262206 DNF262206:DNG262206 DXB262206:DXC262206 EGX262206:EGY262206 EQT262206:EQU262206 FAP262206:FAQ262206 FKL262206:FKM262206 FUH262206:FUI262206 GED262206:GEE262206 GNZ262206:GOA262206 GXV262206:GXW262206 HHR262206:HHS262206 HRN262206:HRO262206 IBJ262206:IBK262206 ILF262206:ILG262206 IVB262206:IVC262206 JEX262206:JEY262206 JOT262206:JOU262206 JYP262206:JYQ262206 KIL262206:KIM262206 KSH262206:KSI262206 LCD262206:LCE262206 LLZ262206:LMA262206 LVV262206:LVW262206 MFR262206:MFS262206 MPN262206:MPO262206 MZJ262206:MZK262206 NJF262206:NJG262206 NTB262206:NTC262206 OCX262206:OCY262206 OMT262206:OMU262206 OWP262206:OWQ262206 PGL262206:PGM262206 PQH262206:PQI262206 QAD262206:QAE262206 QJZ262206:QKA262206 QTV262206:QTW262206 RDR262206:RDS262206 RNN262206:RNO262206 RXJ262206:RXK262206 SHF262206:SHG262206 SRB262206:SRC262206 TAX262206:TAY262206 TKT262206:TKU262206 TUP262206:TUQ262206 UEL262206:UEM262206 UOH262206:UOI262206 UYD262206:UYE262206 VHZ262206:VIA262206 VRV262206:VRW262206 WBR262206:WBS262206 WLN262206:WLO262206 WVJ262206:WVK262206 D327742 IX327742:IY327742 ST327742:SU327742 ACP327742:ACQ327742 AML327742:AMM327742 AWH327742:AWI327742 BGD327742:BGE327742 BPZ327742:BQA327742 BZV327742:BZW327742 CJR327742:CJS327742 CTN327742:CTO327742 DDJ327742:DDK327742 DNF327742:DNG327742 DXB327742:DXC327742 EGX327742:EGY327742 EQT327742:EQU327742 FAP327742:FAQ327742 FKL327742:FKM327742 FUH327742:FUI327742 GED327742:GEE327742 GNZ327742:GOA327742 GXV327742:GXW327742 HHR327742:HHS327742 HRN327742:HRO327742 IBJ327742:IBK327742 ILF327742:ILG327742 IVB327742:IVC327742 JEX327742:JEY327742 JOT327742:JOU327742 JYP327742:JYQ327742 KIL327742:KIM327742 KSH327742:KSI327742 LCD327742:LCE327742 LLZ327742:LMA327742 LVV327742:LVW327742 MFR327742:MFS327742 MPN327742:MPO327742 MZJ327742:MZK327742 NJF327742:NJG327742 NTB327742:NTC327742 OCX327742:OCY327742 OMT327742:OMU327742 OWP327742:OWQ327742 PGL327742:PGM327742 PQH327742:PQI327742 QAD327742:QAE327742 QJZ327742:QKA327742 QTV327742:QTW327742 RDR327742:RDS327742 RNN327742:RNO327742 RXJ327742:RXK327742 SHF327742:SHG327742 SRB327742:SRC327742 TAX327742:TAY327742 TKT327742:TKU327742 TUP327742:TUQ327742 UEL327742:UEM327742 UOH327742:UOI327742 UYD327742:UYE327742 VHZ327742:VIA327742 VRV327742:VRW327742 WBR327742:WBS327742 WLN327742:WLO327742 WVJ327742:WVK327742 D393278 IX393278:IY393278 ST393278:SU393278 ACP393278:ACQ393278 AML393278:AMM393278 AWH393278:AWI393278 BGD393278:BGE393278 BPZ393278:BQA393278 BZV393278:BZW393278 CJR393278:CJS393278 CTN393278:CTO393278 DDJ393278:DDK393278 DNF393278:DNG393278 DXB393278:DXC393278 EGX393278:EGY393278 EQT393278:EQU393278 FAP393278:FAQ393278 FKL393278:FKM393278 FUH393278:FUI393278 GED393278:GEE393278 GNZ393278:GOA393278 GXV393278:GXW393278 HHR393278:HHS393278 HRN393278:HRO393278 IBJ393278:IBK393278 ILF393278:ILG393278 IVB393278:IVC393278 JEX393278:JEY393278 JOT393278:JOU393278 JYP393278:JYQ393278 KIL393278:KIM393278 KSH393278:KSI393278 LCD393278:LCE393278 LLZ393278:LMA393278 LVV393278:LVW393278 MFR393278:MFS393278 MPN393278:MPO393278 MZJ393278:MZK393278 NJF393278:NJG393278 NTB393278:NTC393278 OCX393278:OCY393278 OMT393278:OMU393278 OWP393278:OWQ393278 PGL393278:PGM393278 PQH393278:PQI393278 QAD393278:QAE393278 QJZ393278:QKA393278 QTV393278:QTW393278 RDR393278:RDS393278 RNN393278:RNO393278 RXJ393278:RXK393278 SHF393278:SHG393278 SRB393278:SRC393278 TAX393278:TAY393278 TKT393278:TKU393278 TUP393278:TUQ393278 UEL393278:UEM393278 UOH393278:UOI393278 UYD393278:UYE393278 VHZ393278:VIA393278 VRV393278:VRW393278 WBR393278:WBS393278 WLN393278:WLO393278 WVJ393278:WVK393278 D458814 IX458814:IY458814 ST458814:SU458814 ACP458814:ACQ458814 AML458814:AMM458814 AWH458814:AWI458814 BGD458814:BGE458814 BPZ458814:BQA458814 BZV458814:BZW458814 CJR458814:CJS458814 CTN458814:CTO458814 DDJ458814:DDK458814 DNF458814:DNG458814 DXB458814:DXC458814 EGX458814:EGY458814 EQT458814:EQU458814 FAP458814:FAQ458814 FKL458814:FKM458814 FUH458814:FUI458814 GED458814:GEE458814 GNZ458814:GOA458814 GXV458814:GXW458814 HHR458814:HHS458814 HRN458814:HRO458814 IBJ458814:IBK458814 ILF458814:ILG458814 IVB458814:IVC458814 JEX458814:JEY458814 JOT458814:JOU458814 JYP458814:JYQ458814 KIL458814:KIM458814 KSH458814:KSI458814 LCD458814:LCE458814 LLZ458814:LMA458814 LVV458814:LVW458814 MFR458814:MFS458814 MPN458814:MPO458814 MZJ458814:MZK458814 NJF458814:NJG458814 NTB458814:NTC458814 OCX458814:OCY458814 OMT458814:OMU458814 OWP458814:OWQ458814 PGL458814:PGM458814 PQH458814:PQI458814 QAD458814:QAE458814 QJZ458814:QKA458814 QTV458814:QTW458814 RDR458814:RDS458814 RNN458814:RNO458814 RXJ458814:RXK458814 SHF458814:SHG458814 SRB458814:SRC458814 TAX458814:TAY458814 TKT458814:TKU458814 TUP458814:TUQ458814 UEL458814:UEM458814 UOH458814:UOI458814 UYD458814:UYE458814 VHZ458814:VIA458814 VRV458814:VRW458814 WBR458814:WBS458814 WLN458814:WLO458814 WVJ458814:WVK458814 D524350 IX524350:IY524350 ST524350:SU524350 ACP524350:ACQ524350 AML524350:AMM524350 AWH524350:AWI524350 BGD524350:BGE524350 BPZ524350:BQA524350 BZV524350:BZW524350 CJR524350:CJS524350 CTN524350:CTO524350 DDJ524350:DDK524350 DNF524350:DNG524350 DXB524350:DXC524350 EGX524350:EGY524350 EQT524350:EQU524350 FAP524350:FAQ524350 FKL524350:FKM524350 FUH524350:FUI524350 GED524350:GEE524350 GNZ524350:GOA524350 GXV524350:GXW524350 HHR524350:HHS524350 HRN524350:HRO524350 IBJ524350:IBK524350 ILF524350:ILG524350 IVB524350:IVC524350 JEX524350:JEY524350 JOT524350:JOU524350 JYP524350:JYQ524350 KIL524350:KIM524350 KSH524350:KSI524350 LCD524350:LCE524350 LLZ524350:LMA524350 LVV524350:LVW524350 MFR524350:MFS524350 MPN524350:MPO524350 MZJ524350:MZK524350 NJF524350:NJG524350 NTB524350:NTC524350 OCX524350:OCY524350 OMT524350:OMU524350 OWP524350:OWQ524350 PGL524350:PGM524350 PQH524350:PQI524350 QAD524350:QAE524350 QJZ524350:QKA524350 QTV524350:QTW524350 RDR524350:RDS524350 RNN524350:RNO524350 RXJ524350:RXK524350 SHF524350:SHG524350 SRB524350:SRC524350 TAX524350:TAY524350 TKT524350:TKU524350 TUP524350:TUQ524350 UEL524350:UEM524350 UOH524350:UOI524350 UYD524350:UYE524350 VHZ524350:VIA524350 VRV524350:VRW524350 WBR524350:WBS524350 WLN524350:WLO524350 WVJ524350:WVK524350 D589886 IX589886:IY589886 ST589886:SU589886 ACP589886:ACQ589886 AML589886:AMM589886 AWH589886:AWI589886 BGD589886:BGE589886 BPZ589886:BQA589886 BZV589886:BZW589886 CJR589886:CJS589886 CTN589886:CTO589886 DDJ589886:DDK589886 DNF589886:DNG589886 DXB589886:DXC589886 EGX589886:EGY589886 EQT589886:EQU589886 FAP589886:FAQ589886 FKL589886:FKM589886 FUH589886:FUI589886 GED589886:GEE589886 GNZ589886:GOA589886 GXV589886:GXW589886 HHR589886:HHS589886 HRN589886:HRO589886 IBJ589886:IBK589886 ILF589886:ILG589886 IVB589886:IVC589886 JEX589886:JEY589886 JOT589886:JOU589886 JYP589886:JYQ589886 KIL589886:KIM589886 KSH589886:KSI589886 LCD589886:LCE589886 LLZ589886:LMA589886 LVV589886:LVW589886 MFR589886:MFS589886 MPN589886:MPO589886 MZJ589886:MZK589886 NJF589886:NJG589886 NTB589886:NTC589886 OCX589886:OCY589886 OMT589886:OMU589886 OWP589886:OWQ589886 PGL589886:PGM589886 PQH589886:PQI589886 QAD589886:QAE589886 QJZ589886:QKA589886 QTV589886:QTW589886 RDR589886:RDS589886 RNN589886:RNO589886 RXJ589886:RXK589886 SHF589886:SHG589886 SRB589886:SRC589886 TAX589886:TAY589886 TKT589886:TKU589886 TUP589886:TUQ589886 UEL589886:UEM589886 UOH589886:UOI589886 UYD589886:UYE589886 VHZ589886:VIA589886 VRV589886:VRW589886 WBR589886:WBS589886 WLN589886:WLO589886 WVJ589886:WVK589886 D655422 IX655422:IY655422 ST655422:SU655422 ACP655422:ACQ655422 AML655422:AMM655422 AWH655422:AWI655422 BGD655422:BGE655422 BPZ655422:BQA655422 BZV655422:BZW655422 CJR655422:CJS655422 CTN655422:CTO655422 DDJ655422:DDK655422 DNF655422:DNG655422 DXB655422:DXC655422 EGX655422:EGY655422 EQT655422:EQU655422 FAP655422:FAQ655422 FKL655422:FKM655422 FUH655422:FUI655422 GED655422:GEE655422 GNZ655422:GOA655422 GXV655422:GXW655422 HHR655422:HHS655422 HRN655422:HRO655422 IBJ655422:IBK655422 ILF655422:ILG655422 IVB655422:IVC655422 JEX655422:JEY655422 JOT655422:JOU655422 JYP655422:JYQ655422 KIL655422:KIM655422 KSH655422:KSI655422 LCD655422:LCE655422 LLZ655422:LMA655422 LVV655422:LVW655422 MFR655422:MFS655422 MPN655422:MPO655422 MZJ655422:MZK655422 NJF655422:NJG655422 NTB655422:NTC655422 OCX655422:OCY655422 OMT655422:OMU655422 OWP655422:OWQ655422 PGL655422:PGM655422 PQH655422:PQI655422 QAD655422:QAE655422 QJZ655422:QKA655422 QTV655422:QTW655422 RDR655422:RDS655422 RNN655422:RNO655422 RXJ655422:RXK655422 SHF655422:SHG655422 SRB655422:SRC655422 TAX655422:TAY655422 TKT655422:TKU655422 TUP655422:TUQ655422 UEL655422:UEM655422 UOH655422:UOI655422 UYD655422:UYE655422 VHZ655422:VIA655422 VRV655422:VRW655422 WBR655422:WBS655422 WLN655422:WLO655422 WVJ655422:WVK655422 D720958 IX720958:IY720958 ST720958:SU720958 ACP720958:ACQ720958 AML720958:AMM720958 AWH720958:AWI720958 BGD720958:BGE720958 BPZ720958:BQA720958 BZV720958:BZW720958 CJR720958:CJS720958 CTN720958:CTO720958 DDJ720958:DDK720958 DNF720958:DNG720958 DXB720958:DXC720958 EGX720958:EGY720958 EQT720958:EQU720958 FAP720958:FAQ720958 FKL720958:FKM720958 FUH720958:FUI720958 GED720958:GEE720958 GNZ720958:GOA720958 GXV720958:GXW720958 HHR720958:HHS720958 HRN720958:HRO720958 IBJ720958:IBK720958 ILF720958:ILG720958 IVB720958:IVC720958 JEX720958:JEY720958 JOT720958:JOU720958 JYP720958:JYQ720958 KIL720958:KIM720958 KSH720958:KSI720958 LCD720958:LCE720958 LLZ720958:LMA720958 LVV720958:LVW720958 MFR720958:MFS720958 MPN720958:MPO720958 MZJ720958:MZK720958 NJF720958:NJG720958 NTB720958:NTC720958 OCX720958:OCY720958 OMT720958:OMU720958 OWP720958:OWQ720958 PGL720958:PGM720958 PQH720958:PQI720958 QAD720958:QAE720958 QJZ720958:QKA720958 QTV720958:QTW720958 RDR720958:RDS720958 RNN720958:RNO720958 RXJ720958:RXK720958 SHF720958:SHG720958 SRB720958:SRC720958 TAX720958:TAY720958 TKT720958:TKU720958 TUP720958:TUQ720958 UEL720958:UEM720958 UOH720958:UOI720958 UYD720958:UYE720958 VHZ720958:VIA720958 VRV720958:VRW720958 WBR720958:WBS720958 WLN720958:WLO720958 WVJ720958:WVK720958 D786494 IX786494:IY786494 ST786494:SU786494 ACP786494:ACQ786494 AML786494:AMM786494 AWH786494:AWI786494 BGD786494:BGE786494 BPZ786494:BQA786494 BZV786494:BZW786494 CJR786494:CJS786494 CTN786494:CTO786494 DDJ786494:DDK786494 DNF786494:DNG786494 DXB786494:DXC786494 EGX786494:EGY786494 EQT786494:EQU786494 FAP786494:FAQ786494 FKL786494:FKM786494 FUH786494:FUI786494 GED786494:GEE786494 GNZ786494:GOA786494 GXV786494:GXW786494 HHR786494:HHS786494 HRN786494:HRO786494 IBJ786494:IBK786494 ILF786494:ILG786494 IVB786494:IVC786494 JEX786494:JEY786494 JOT786494:JOU786494 JYP786494:JYQ786494 KIL786494:KIM786494 KSH786494:KSI786494 LCD786494:LCE786494 LLZ786494:LMA786494 LVV786494:LVW786494 MFR786494:MFS786494 MPN786494:MPO786494 MZJ786494:MZK786494 NJF786494:NJG786494 NTB786494:NTC786494 OCX786494:OCY786494 OMT786494:OMU786494 OWP786494:OWQ786494 PGL786494:PGM786494 PQH786494:PQI786494 QAD786494:QAE786494 QJZ786494:QKA786494 QTV786494:QTW786494 RDR786494:RDS786494 RNN786494:RNO786494 RXJ786494:RXK786494 SHF786494:SHG786494 SRB786494:SRC786494 TAX786494:TAY786494 TKT786494:TKU786494 TUP786494:TUQ786494 UEL786494:UEM786494 UOH786494:UOI786494 UYD786494:UYE786494 VHZ786494:VIA786494 VRV786494:VRW786494 WBR786494:WBS786494 WLN786494:WLO786494 WVJ786494:WVK786494 D852030 IX852030:IY852030 ST852030:SU852030 ACP852030:ACQ852030 AML852030:AMM852030 AWH852030:AWI852030 BGD852030:BGE852030 BPZ852030:BQA852030 BZV852030:BZW852030 CJR852030:CJS852030 CTN852030:CTO852030 DDJ852030:DDK852030 DNF852030:DNG852030 DXB852030:DXC852030 EGX852030:EGY852030 EQT852030:EQU852030 FAP852030:FAQ852030 FKL852030:FKM852030 FUH852030:FUI852030 GED852030:GEE852030 GNZ852030:GOA852030 GXV852030:GXW852030 HHR852030:HHS852030 HRN852030:HRO852030 IBJ852030:IBK852030 ILF852030:ILG852030 IVB852030:IVC852030 JEX852030:JEY852030 JOT852030:JOU852030 JYP852030:JYQ852030 KIL852030:KIM852030 KSH852030:KSI852030 LCD852030:LCE852030 LLZ852030:LMA852030 LVV852030:LVW852030 MFR852030:MFS852030 MPN852030:MPO852030 MZJ852030:MZK852030 NJF852030:NJG852030 NTB852030:NTC852030 OCX852030:OCY852030 OMT852030:OMU852030 OWP852030:OWQ852030 PGL852030:PGM852030 PQH852030:PQI852030 QAD852030:QAE852030 QJZ852030:QKA852030 QTV852030:QTW852030 RDR852030:RDS852030 RNN852030:RNO852030 RXJ852030:RXK852030 SHF852030:SHG852030 SRB852030:SRC852030 TAX852030:TAY852030 TKT852030:TKU852030 TUP852030:TUQ852030 UEL852030:UEM852030 UOH852030:UOI852030 UYD852030:UYE852030 VHZ852030:VIA852030 VRV852030:VRW852030 WBR852030:WBS852030 WLN852030:WLO852030 WVJ852030:WVK852030 D917566 IX917566:IY917566 ST917566:SU917566 ACP917566:ACQ917566 AML917566:AMM917566 AWH917566:AWI917566 BGD917566:BGE917566 BPZ917566:BQA917566 BZV917566:BZW917566 CJR917566:CJS917566 CTN917566:CTO917566 DDJ917566:DDK917566 DNF917566:DNG917566 DXB917566:DXC917566 EGX917566:EGY917566 EQT917566:EQU917566 FAP917566:FAQ917566 FKL917566:FKM917566 FUH917566:FUI917566 GED917566:GEE917566 GNZ917566:GOA917566 GXV917566:GXW917566 HHR917566:HHS917566 HRN917566:HRO917566 IBJ917566:IBK917566 ILF917566:ILG917566 IVB917566:IVC917566 JEX917566:JEY917566 JOT917566:JOU917566 JYP917566:JYQ917566 KIL917566:KIM917566 KSH917566:KSI917566 LCD917566:LCE917566 LLZ917566:LMA917566 LVV917566:LVW917566 MFR917566:MFS917566 MPN917566:MPO917566 MZJ917566:MZK917566 NJF917566:NJG917566 NTB917566:NTC917566 OCX917566:OCY917566 OMT917566:OMU917566 OWP917566:OWQ917566 PGL917566:PGM917566 PQH917566:PQI917566 QAD917566:QAE917566 QJZ917566:QKA917566 QTV917566:QTW917566 RDR917566:RDS917566 RNN917566:RNO917566 RXJ917566:RXK917566 SHF917566:SHG917566 SRB917566:SRC917566 TAX917566:TAY917566 TKT917566:TKU917566 TUP917566:TUQ917566 UEL917566:UEM917566 UOH917566:UOI917566 UYD917566:UYE917566 VHZ917566:VIA917566 VRV917566:VRW917566 WBR917566:WBS917566 WLN917566:WLO917566 WVJ917566:WVK917566 D983102 IX983102:IY983102 ST983102:SU983102 ACP983102:ACQ983102 AML983102:AMM983102 AWH983102:AWI983102 BGD983102:BGE983102 BPZ983102:BQA983102 BZV983102:BZW983102 CJR983102:CJS983102 CTN983102:CTO983102 DDJ983102:DDK983102 DNF983102:DNG983102 DXB983102:DXC983102 EGX983102:EGY983102 EQT983102:EQU983102 FAP983102:FAQ983102 FKL983102:FKM983102 FUH983102:FUI983102 GED983102:GEE983102 GNZ983102:GOA983102 GXV983102:GXW983102 HHR983102:HHS983102 HRN983102:HRO983102 IBJ983102:IBK983102 ILF983102:ILG983102 IVB983102:IVC983102 JEX983102:JEY983102 JOT983102:JOU983102 JYP983102:JYQ983102 KIL983102:KIM983102 KSH983102:KSI983102 LCD983102:LCE983102 LLZ983102:LMA983102 LVV983102:LVW983102 MFR983102:MFS983102 MPN983102:MPO983102 MZJ983102:MZK983102 NJF983102:NJG983102 NTB983102:NTC983102 OCX983102:OCY983102 OMT983102:OMU983102 OWP983102:OWQ983102 PGL983102:PGM983102 PQH983102:PQI983102 QAD983102:QAE983102 QJZ983102:QKA983102 QTV983102:QTW983102 RDR983102:RDS983102 RNN983102:RNO983102 RXJ983102:RXK983102 SHF983102:SHG983102 SRB983102:SRC983102 TAX983102:TAY983102 TKT983102:TKU983102 TUP983102:TUQ983102 UEL983102:UEM983102 UOH983102:UOI983102 UYD983102:UYE983102 VHZ983102:VIA983102 VRV983102:VRW983102 WBR983102:WBS983102 WLN983102:WLO983102 WVJ983102:WVK983102 D71 IX71:IY71 ST71:SU71 ACP71:ACQ71 AML71:AMM71 AWH71:AWI71 BGD71:BGE71 BPZ71:BQA71 BZV71:BZW71 CJR71:CJS71 CTN71:CTO71 DDJ71:DDK71 DNF71:DNG71 DXB71:DXC71 EGX71:EGY71 EQT71:EQU71 FAP71:FAQ71 FKL71:FKM71 FUH71:FUI71 GED71:GEE71 GNZ71:GOA71 GXV71:GXW71 HHR71:HHS71 HRN71:HRO71 IBJ71:IBK71 ILF71:ILG71 IVB71:IVC71 JEX71:JEY71 JOT71:JOU71 JYP71:JYQ71 KIL71:KIM71 KSH71:KSI71 LCD71:LCE71 LLZ71:LMA71 LVV71:LVW71 MFR71:MFS71 MPN71:MPO71 MZJ71:MZK71 NJF71:NJG71 NTB71:NTC71 OCX71:OCY71 OMT71:OMU71 OWP71:OWQ71 PGL71:PGM71 PQH71:PQI71 QAD71:QAE71 QJZ71:QKA71 QTV71:QTW71 RDR71:RDS71 RNN71:RNO71 RXJ71:RXK71 SHF71:SHG71 SRB71:SRC71 TAX71:TAY71 TKT71:TKU71 TUP71:TUQ71 UEL71:UEM71 UOH71:UOI71 UYD71:UYE71 VHZ71:VIA71 VRV71:VRW71 WBR71:WBS71 WLN71:WLO71 WVJ71:WVK71 D65607 IX65607:IY65607 ST65607:SU65607 ACP65607:ACQ65607 AML65607:AMM65607 AWH65607:AWI65607 BGD65607:BGE65607 BPZ65607:BQA65607 BZV65607:BZW65607 CJR65607:CJS65607 CTN65607:CTO65607 DDJ65607:DDK65607 DNF65607:DNG65607 DXB65607:DXC65607 EGX65607:EGY65607 EQT65607:EQU65607 FAP65607:FAQ65607 FKL65607:FKM65607 FUH65607:FUI65607 GED65607:GEE65607 GNZ65607:GOA65607 GXV65607:GXW65607 HHR65607:HHS65607 HRN65607:HRO65607 IBJ65607:IBK65607 ILF65607:ILG65607 IVB65607:IVC65607 JEX65607:JEY65607 JOT65607:JOU65607 JYP65607:JYQ65607 KIL65607:KIM65607 KSH65607:KSI65607 LCD65607:LCE65607 LLZ65607:LMA65607 LVV65607:LVW65607 MFR65607:MFS65607 MPN65607:MPO65607 MZJ65607:MZK65607 NJF65607:NJG65607 NTB65607:NTC65607 OCX65607:OCY65607 OMT65607:OMU65607 OWP65607:OWQ65607 PGL65607:PGM65607 PQH65607:PQI65607 QAD65607:QAE65607 QJZ65607:QKA65607 QTV65607:QTW65607 RDR65607:RDS65607 RNN65607:RNO65607 RXJ65607:RXK65607 SHF65607:SHG65607 SRB65607:SRC65607 TAX65607:TAY65607 TKT65607:TKU65607 TUP65607:TUQ65607 UEL65607:UEM65607 UOH65607:UOI65607 UYD65607:UYE65607 VHZ65607:VIA65607 VRV65607:VRW65607 WBR65607:WBS65607 WLN65607:WLO65607 WVJ65607:WVK65607 D131143 IX131143:IY131143 ST131143:SU131143 ACP131143:ACQ131143 AML131143:AMM131143 AWH131143:AWI131143 BGD131143:BGE131143 BPZ131143:BQA131143 BZV131143:BZW131143 CJR131143:CJS131143 CTN131143:CTO131143 DDJ131143:DDK131143 DNF131143:DNG131143 DXB131143:DXC131143 EGX131143:EGY131143 EQT131143:EQU131143 FAP131143:FAQ131143 FKL131143:FKM131143 FUH131143:FUI131143 GED131143:GEE131143 GNZ131143:GOA131143 GXV131143:GXW131143 HHR131143:HHS131143 HRN131143:HRO131143 IBJ131143:IBK131143 ILF131143:ILG131143 IVB131143:IVC131143 JEX131143:JEY131143 JOT131143:JOU131143 JYP131143:JYQ131143 KIL131143:KIM131143 KSH131143:KSI131143 LCD131143:LCE131143 LLZ131143:LMA131143 LVV131143:LVW131143 MFR131143:MFS131143 MPN131143:MPO131143 MZJ131143:MZK131143 NJF131143:NJG131143 NTB131143:NTC131143 OCX131143:OCY131143 OMT131143:OMU131143 OWP131143:OWQ131143 PGL131143:PGM131143 PQH131143:PQI131143 QAD131143:QAE131143 QJZ131143:QKA131143 QTV131143:QTW131143 RDR131143:RDS131143 RNN131143:RNO131143 RXJ131143:RXK131143 SHF131143:SHG131143 SRB131143:SRC131143 TAX131143:TAY131143 TKT131143:TKU131143 TUP131143:TUQ131143 UEL131143:UEM131143 UOH131143:UOI131143 UYD131143:UYE131143 VHZ131143:VIA131143 VRV131143:VRW131143 WBR131143:WBS131143 WLN131143:WLO131143 WVJ131143:WVK131143 D196679 IX196679:IY196679 ST196679:SU196679 ACP196679:ACQ196679 AML196679:AMM196679 AWH196679:AWI196679 BGD196679:BGE196679 BPZ196679:BQA196679 BZV196679:BZW196679 CJR196679:CJS196679 CTN196679:CTO196679 DDJ196679:DDK196679 DNF196679:DNG196679 DXB196679:DXC196679 EGX196679:EGY196679 EQT196679:EQU196679 FAP196679:FAQ196679 FKL196679:FKM196679 FUH196679:FUI196679 GED196679:GEE196679 GNZ196679:GOA196679 GXV196679:GXW196679 HHR196679:HHS196679 HRN196679:HRO196679 IBJ196679:IBK196679 ILF196679:ILG196679 IVB196679:IVC196679 JEX196679:JEY196679 JOT196679:JOU196679 JYP196679:JYQ196679 KIL196679:KIM196679 KSH196679:KSI196679 LCD196679:LCE196679 LLZ196679:LMA196679 LVV196679:LVW196679 MFR196679:MFS196679 MPN196679:MPO196679 MZJ196679:MZK196679 NJF196679:NJG196679 NTB196679:NTC196679 OCX196679:OCY196679 OMT196679:OMU196679 OWP196679:OWQ196679 PGL196679:PGM196679 PQH196679:PQI196679 QAD196679:QAE196679 QJZ196679:QKA196679 QTV196679:QTW196679 RDR196679:RDS196679 RNN196679:RNO196679 RXJ196679:RXK196679 SHF196679:SHG196679 SRB196679:SRC196679 TAX196679:TAY196679 TKT196679:TKU196679 TUP196679:TUQ196679 UEL196679:UEM196679 UOH196679:UOI196679 UYD196679:UYE196679 VHZ196679:VIA196679 VRV196679:VRW196679 WBR196679:WBS196679 WLN196679:WLO196679 WVJ196679:WVK196679 D262215 IX262215:IY262215 ST262215:SU262215 ACP262215:ACQ262215 AML262215:AMM262215 AWH262215:AWI262215 BGD262215:BGE262215 BPZ262215:BQA262215 BZV262215:BZW262215 CJR262215:CJS262215 CTN262215:CTO262215 DDJ262215:DDK262215 DNF262215:DNG262215 DXB262215:DXC262215 EGX262215:EGY262215 EQT262215:EQU262215 FAP262215:FAQ262215 FKL262215:FKM262215 FUH262215:FUI262215 GED262215:GEE262215 GNZ262215:GOA262215 GXV262215:GXW262215 HHR262215:HHS262215 HRN262215:HRO262215 IBJ262215:IBK262215 ILF262215:ILG262215 IVB262215:IVC262215 JEX262215:JEY262215 JOT262215:JOU262215 JYP262215:JYQ262215 KIL262215:KIM262215 KSH262215:KSI262215 LCD262215:LCE262215 LLZ262215:LMA262215 LVV262215:LVW262215 MFR262215:MFS262215 MPN262215:MPO262215 MZJ262215:MZK262215 NJF262215:NJG262215 NTB262215:NTC262215 OCX262215:OCY262215 OMT262215:OMU262215 OWP262215:OWQ262215 PGL262215:PGM262215 PQH262215:PQI262215 QAD262215:QAE262215 QJZ262215:QKA262215 QTV262215:QTW262215 RDR262215:RDS262215 RNN262215:RNO262215 RXJ262215:RXK262215 SHF262215:SHG262215 SRB262215:SRC262215 TAX262215:TAY262215 TKT262215:TKU262215 TUP262215:TUQ262215 UEL262215:UEM262215 UOH262215:UOI262215 UYD262215:UYE262215 VHZ262215:VIA262215 VRV262215:VRW262215 WBR262215:WBS262215 WLN262215:WLO262215 WVJ262215:WVK262215 D327751 IX327751:IY327751 ST327751:SU327751 ACP327751:ACQ327751 AML327751:AMM327751 AWH327751:AWI327751 BGD327751:BGE327751 BPZ327751:BQA327751 BZV327751:BZW327751 CJR327751:CJS327751 CTN327751:CTO327751 DDJ327751:DDK327751 DNF327751:DNG327751 DXB327751:DXC327751 EGX327751:EGY327751 EQT327751:EQU327751 FAP327751:FAQ327751 FKL327751:FKM327751 FUH327751:FUI327751 GED327751:GEE327751 GNZ327751:GOA327751 GXV327751:GXW327751 HHR327751:HHS327751 HRN327751:HRO327751 IBJ327751:IBK327751 ILF327751:ILG327751 IVB327751:IVC327751 JEX327751:JEY327751 JOT327751:JOU327751 JYP327751:JYQ327751 KIL327751:KIM327751 KSH327751:KSI327751 LCD327751:LCE327751 LLZ327751:LMA327751 LVV327751:LVW327751 MFR327751:MFS327751 MPN327751:MPO327751 MZJ327751:MZK327751 NJF327751:NJG327751 NTB327751:NTC327751 OCX327751:OCY327751 OMT327751:OMU327751 OWP327751:OWQ327751 PGL327751:PGM327751 PQH327751:PQI327751 QAD327751:QAE327751 QJZ327751:QKA327751 QTV327751:QTW327751 RDR327751:RDS327751 RNN327751:RNO327751 RXJ327751:RXK327751 SHF327751:SHG327751 SRB327751:SRC327751 TAX327751:TAY327751 TKT327751:TKU327751 TUP327751:TUQ327751 UEL327751:UEM327751 UOH327751:UOI327751 UYD327751:UYE327751 VHZ327751:VIA327751 VRV327751:VRW327751 WBR327751:WBS327751 WLN327751:WLO327751 WVJ327751:WVK327751 D393287 IX393287:IY393287 ST393287:SU393287 ACP393287:ACQ393287 AML393287:AMM393287 AWH393287:AWI393287 BGD393287:BGE393287 BPZ393287:BQA393287 BZV393287:BZW393287 CJR393287:CJS393287 CTN393287:CTO393287 DDJ393287:DDK393287 DNF393287:DNG393287 DXB393287:DXC393287 EGX393287:EGY393287 EQT393287:EQU393287 FAP393287:FAQ393287 FKL393287:FKM393287 FUH393287:FUI393287 GED393287:GEE393287 GNZ393287:GOA393287 GXV393287:GXW393287 HHR393287:HHS393287 HRN393287:HRO393287 IBJ393287:IBK393287 ILF393287:ILG393287 IVB393287:IVC393287 JEX393287:JEY393287 JOT393287:JOU393287 JYP393287:JYQ393287 KIL393287:KIM393287 KSH393287:KSI393287 LCD393287:LCE393287 LLZ393287:LMA393287 LVV393287:LVW393287 MFR393287:MFS393287 MPN393287:MPO393287 MZJ393287:MZK393287 NJF393287:NJG393287 NTB393287:NTC393287 OCX393287:OCY393287 OMT393287:OMU393287 OWP393287:OWQ393287 PGL393287:PGM393287 PQH393287:PQI393287 QAD393287:QAE393287 QJZ393287:QKA393287 QTV393287:QTW393287 RDR393287:RDS393287 RNN393287:RNO393287 RXJ393287:RXK393287 SHF393287:SHG393287 SRB393287:SRC393287 TAX393287:TAY393287 TKT393287:TKU393287 TUP393287:TUQ393287 UEL393287:UEM393287 UOH393287:UOI393287 UYD393287:UYE393287 VHZ393287:VIA393287 VRV393287:VRW393287 WBR393287:WBS393287 WLN393287:WLO393287 WVJ393287:WVK393287 D458823 IX458823:IY458823 ST458823:SU458823 ACP458823:ACQ458823 AML458823:AMM458823 AWH458823:AWI458823 BGD458823:BGE458823 BPZ458823:BQA458823 BZV458823:BZW458823 CJR458823:CJS458823 CTN458823:CTO458823 DDJ458823:DDK458823 DNF458823:DNG458823 DXB458823:DXC458823 EGX458823:EGY458823 EQT458823:EQU458823 FAP458823:FAQ458823 FKL458823:FKM458823 FUH458823:FUI458823 GED458823:GEE458823 GNZ458823:GOA458823 GXV458823:GXW458823 HHR458823:HHS458823 HRN458823:HRO458823 IBJ458823:IBK458823 ILF458823:ILG458823 IVB458823:IVC458823 JEX458823:JEY458823 JOT458823:JOU458823 JYP458823:JYQ458823 KIL458823:KIM458823 KSH458823:KSI458823 LCD458823:LCE458823 LLZ458823:LMA458823 LVV458823:LVW458823 MFR458823:MFS458823 MPN458823:MPO458823 MZJ458823:MZK458823 NJF458823:NJG458823 NTB458823:NTC458823 OCX458823:OCY458823 OMT458823:OMU458823 OWP458823:OWQ458823 PGL458823:PGM458823 PQH458823:PQI458823 QAD458823:QAE458823 QJZ458823:QKA458823 QTV458823:QTW458823 RDR458823:RDS458823 RNN458823:RNO458823 RXJ458823:RXK458823 SHF458823:SHG458823 SRB458823:SRC458823 TAX458823:TAY458823 TKT458823:TKU458823 TUP458823:TUQ458823 UEL458823:UEM458823 UOH458823:UOI458823 UYD458823:UYE458823 VHZ458823:VIA458823 VRV458823:VRW458823 WBR458823:WBS458823 WLN458823:WLO458823 WVJ458823:WVK458823 D524359 IX524359:IY524359 ST524359:SU524359 ACP524359:ACQ524359 AML524359:AMM524359 AWH524359:AWI524359 BGD524359:BGE524359 BPZ524359:BQA524359 BZV524359:BZW524359 CJR524359:CJS524359 CTN524359:CTO524359 DDJ524359:DDK524359 DNF524359:DNG524359 DXB524359:DXC524359 EGX524359:EGY524359 EQT524359:EQU524359 FAP524359:FAQ524359 FKL524359:FKM524359 FUH524359:FUI524359 GED524359:GEE524359 GNZ524359:GOA524359 GXV524359:GXW524359 HHR524359:HHS524359 HRN524359:HRO524359 IBJ524359:IBK524359 ILF524359:ILG524359 IVB524359:IVC524359 JEX524359:JEY524359 JOT524359:JOU524359 JYP524359:JYQ524359 KIL524359:KIM524359 KSH524359:KSI524359 LCD524359:LCE524359 LLZ524359:LMA524359 LVV524359:LVW524359 MFR524359:MFS524359 MPN524359:MPO524359 MZJ524359:MZK524359 NJF524359:NJG524359 NTB524359:NTC524359 OCX524359:OCY524359 OMT524359:OMU524359 OWP524359:OWQ524359 PGL524359:PGM524359 PQH524359:PQI524359 QAD524359:QAE524359 QJZ524359:QKA524359 QTV524359:QTW524359 RDR524359:RDS524359 RNN524359:RNO524359 RXJ524359:RXK524359 SHF524359:SHG524359 SRB524359:SRC524359 TAX524359:TAY524359 TKT524359:TKU524359 TUP524359:TUQ524359 UEL524359:UEM524359 UOH524359:UOI524359 UYD524359:UYE524359 VHZ524359:VIA524359 VRV524359:VRW524359 WBR524359:WBS524359 WLN524359:WLO524359 WVJ524359:WVK524359 D589895 IX589895:IY589895 ST589895:SU589895 ACP589895:ACQ589895 AML589895:AMM589895 AWH589895:AWI589895 BGD589895:BGE589895 BPZ589895:BQA589895 BZV589895:BZW589895 CJR589895:CJS589895 CTN589895:CTO589895 DDJ589895:DDK589895 DNF589895:DNG589895 DXB589895:DXC589895 EGX589895:EGY589895 EQT589895:EQU589895 FAP589895:FAQ589895 FKL589895:FKM589895 FUH589895:FUI589895 GED589895:GEE589895 GNZ589895:GOA589895 GXV589895:GXW589895 HHR589895:HHS589895 HRN589895:HRO589895 IBJ589895:IBK589895 ILF589895:ILG589895 IVB589895:IVC589895 JEX589895:JEY589895 JOT589895:JOU589895 JYP589895:JYQ589895 KIL589895:KIM589895 KSH589895:KSI589895 LCD589895:LCE589895 LLZ589895:LMA589895 LVV589895:LVW589895 MFR589895:MFS589895 MPN589895:MPO589895 MZJ589895:MZK589895 NJF589895:NJG589895 NTB589895:NTC589895 OCX589895:OCY589895 OMT589895:OMU589895 OWP589895:OWQ589895 PGL589895:PGM589895 PQH589895:PQI589895 QAD589895:QAE589895 QJZ589895:QKA589895 QTV589895:QTW589895 RDR589895:RDS589895 RNN589895:RNO589895 RXJ589895:RXK589895 SHF589895:SHG589895 SRB589895:SRC589895 TAX589895:TAY589895 TKT589895:TKU589895 TUP589895:TUQ589895 UEL589895:UEM589895 UOH589895:UOI589895 UYD589895:UYE589895 VHZ589895:VIA589895 VRV589895:VRW589895 WBR589895:WBS589895 WLN589895:WLO589895 WVJ589895:WVK589895 D655431 IX655431:IY655431 ST655431:SU655431 ACP655431:ACQ655431 AML655431:AMM655431 AWH655431:AWI655431 BGD655431:BGE655431 BPZ655431:BQA655431 BZV655431:BZW655431 CJR655431:CJS655431 CTN655431:CTO655431 DDJ655431:DDK655431 DNF655431:DNG655431 DXB655431:DXC655431 EGX655431:EGY655431 EQT655431:EQU655431 FAP655431:FAQ655431 FKL655431:FKM655431 FUH655431:FUI655431 GED655431:GEE655431 GNZ655431:GOA655431 GXV655431:GXW655431 HHR655431:HHS655431 HRN655431:HRO655431 IBJ655431:IBK655431 ILF655431:ILG655431 IVB655431:IVC655431 JEX655431:JEY655431 JOT655431:JOU655431 JYP655431:JYQ655431 KIL655431:KIM655431 KSH655431:KSI655431 LCD655431:LCE655431 LLZ655431:LMA655431 LVV655431:LVW655431 MFR655431:MFS655431 MPN655431:MPO655431 MZJ655431:MZK655431 NJF655431:NJG655431 NTB655431:NTC655431 OCX655431:OCY655431 OMT655431:OMU655431 OWP655431:OWQ655431 PGL655431:PGM655431 PQH655431:PQI655431 QAD655431:QAE655431 QJZ655431:QKA655431 QTV655431:QTW655431 RDR655431:RDS655431 RNN655431:RNO655431 RXJ655431:RXK655431 SHF655431:SHG655431 SRB655431:SRC655431 TAX655431:TAY655431 TKT655431:TKU655431 TUP655431:TUQ655431 UEL655431:UEM655431 UOH655431:UOI655431 UYD655431:UYE655431 VHZ655431:VIA655431 VRV655431:VRW655431 WBR655431:WBS655431 WLN655431:WLO655431 WVJ655431:WVK655431 D720967 IX720967:IY720967 ST720967:SU720967 ACP720967:ACQ720967 AML720967:AMM720967 AWH720967:AWI720967 BGD720967:BGE720967 BPZ720967:BQA720967 BZV720967:BZW720967 CJR720967:CJS720967 CTN720967:CTO720967 DDJ720967:DDK720967 DNF720967:DNG720967 DXB720967:DXC720967 EGX720967:EGY720967 EQT720967:EQU720967 FAP720967:FAQ720967 FKL720967:FKM720967 FUH720967:FUI720967 GED720967:GEE720967 GNZ720967:GOA720967 GXV720967:GXW720967 HHR720967:HHS720967 HRN720967:HRO720967 IBJ720967:IBK720967 ILF720967:ILG720967 IVB720967:IVC720967 JEX720967:JEY720967 JOT720967:JOU720967 JYP720967:JYQ720967 KIL720967:KIM720967 KSH720967:KSI720967 LCD720967:LCE720967 LLZ720967:LMA720967 LVV720967:LVW720967 MFR720967:MFS720967 MPN720967:MPO720967 MZJ720967:MZK720967 NJF720967:NJG720967 NTB720967:NTC720967 OCX720967:OCY720967 OMT720967:OMU720967 OWP720967:OWQ720967 PGL720967:PGM720967 PQH720967:PQI720967 QAD720967:QAE720967 QJZ720967:QKA720967 QTV720967:QTW720967 RDR720967:RDS720967 RNN720967:RNO720967 RXJ720967:RXK720967 SHF720967:SHG720967 SRB720967:SRC720967 TAX720967:TAY720967 TKT720967:TKU720967 TUP720967:TUQ720967 UEL720967:UEM720967 UOH720967:UOI720967 UYD720967:UYE720967 VHZ720967:VIA720967 VRV720967:VRW720967 WBR720967:WBS720967 WLN720967:WLO720967 WVJ720967:WVK720967 D786503 IX786503:IY786503 ST786503:SU786503 ACP786503:ACQ786503 AML786503:AMM786503 AWH786503:AWI786503 BGD786503:BGE786503 BPZ786503:BQA786503 BZV786503:BZW786503 CJR786503:CJS786503 CTN786503:CTO786503 DDJ786503:DDK786503 DNF786503:DNG786503 DXB786503:DXC786503 EGX786503:EGY786503 EQT786503:EQU786503 FAP786503:FAQ786503 FKL786503:FKM786503 FUH786503:FUI786503 GED786503:GEE786503 GNZ786503:GOA786503 GXV786503:GXW786503 HHR786503:HHS786503 HRN786503:HRO786503 IBJ786503:IBK786503 ILF786503:ILG786503 IVB786503:IVC786503 JEX786503:JEY786503 JOT786503:JOU786503 JYP786503:JYQ786503 KIL786503:KIM786503 KSH786503:KSI786503 LCD786503:LCE786503 LLZ786503:LMA786503 LVV786503:LVW786503 MFR786503:MFS786503 MPN786503:MPO786503 MZJ786503:MZK786503 NJF786503:NJG786503 NTB786503:NTC786503 OCX786503:OCY786503 OMT786503:OMU786503 OWP786503:OWQ786503 PGL786503:PGM786503 PQH786503:PQI786503 QAD786503:QAE786503 QJZ786503:QKA786503 QTV786503:QTW786503 RDR786503:RDS786503 RNN786503:RNO786503 RXJ786503:RXK786503 SHF786503:SHG786503 SRB786503:SRC786503 TAX786503:TAY786503 TKT786503:TKU786503 TUP786503:TUQ786503 UEL786503:UEM786503 UOH786503:UOI786503 UYD786503:UYE786503 VHZ786503:VIA786503 VRV786503:VRW786503 WBR786503:WBS786503 WLN786503:WLO786503 WVJ786503:WVK786503 D852039 IX852039:IY852039 ST852039:SU852039 ACP852039:ACQ852039 AML852039:AMM852039 AWH852039:AWI852039 BGD852039:BGE852039 BPZ852039:BQA852039 BZV852039:BZW852039 CJR852039:CJS852039 CTN852039:CTO852039 DDJ852039:DDK852039 DNF852039:DNG852039 DXB852039:DXC852039 EGX852039:EGY852039 EQT852039:EQU852039 FAP852039:FAQ852039 FKL852039:FKM852039 FUH852039:FUI852039 GED852039:GEE852039 GNZ852039:GOA852039 GXV852039:GXW852039 HHR852039:HHS852039 HRN852039:HRO852039 IBJ852039:IBK852039 ILF852039:ILG852039 IVB852039:IVC852039 JEX852039:JEY852039 JOT852039:JOU852039 JYP852039:JYQ852039 KIL852039:KIM852039 KSH852039:KSI852039 LCD852039:LCE852039 LLZ852039:LMA852039 LVV852039:LVW852039 MFR852039:MFS852039 MPN852039:MPO852039 MZJ852039:MZK852039 NJF852039:NJG852039 NTB852039:NTC852039 OCX852039:OCY852039 OMT852039:OMU852039 OWP852039:OWQ852039 PGL852039:PGM852039 PQH852039:PQI852039 QAD852039:QAE852039 QJZ852039:QKA852039 QTV852039:QTW852039 RDR852039:RDS852039 RNN852039:RNO852039 RXJ852039:RXK852039 SHF852039:SHG852039 SRB852039:SRC852039 TAX852039:TAY852039 TKT852039:TKU852039 TUP852039:TUQ852039 UEL852039:UEM852039 UOH852039:UOI852039 UYD852039:UYE852039 VHZ852039:VIA852039 VRV852039:VRW852039 WBR852039:WBS852039 WLN852039:WLO852039 WVJ852039:WVK852039 D917575 IX917575:IY917575 ST917575:SU917575 ACP917575:ACQ917575 AML917575:AMM917575 AWH917575:AWI917575 BGD917575:BGE917575 BPZ917575:BQA917575 BZV917575:BZW917575 CJR917575:CJS917575 CTN917575:CTO917575 DDJ917575:DDK917575 DNF917575:DNG917575 DXB917575:DXC917575 EGX917575:EGY917575 EQT917575:EQU917575 FAP917575:FAQ917575 FKL917575:FKM917575 FUH917575:FUI917575 GED917575:GEE917575 GNZ917575:GOA917575 GXV917575:GXW917575 HHR917575:HHS917575 HRN917575:HRO917575 IBJ917575:IBK917575 ILF917575:ILG917575 IVB917575:IVC917575 JEX917575:JEY917575 JOT917575:JOU917575 JYP917575:JYQ917575 KIL917575:KIM917575 KSH917575:KSI917575 LCD917575:LCE917575 LLZ917575:LMA917575 LVV917575:LVW917575 MFR917575:MFS917575 MPN917575:MPO917575 MZJ917575:MZK917575 NJF917575:NJG917575 NTB917575:NTC917575 OCX917575:OCY917575 OMT917575:OMU917575 OWP917575:OWQ917575 PGL917575:PGM917575 PQH917575:PQI917575 QAD917575:QAE917575 QJZ917575:QKA917575 QTV917575:QTW917575 RDR917575:RDS917575 RNN917575:RNO917575 RXJ917575:RXK917575 SHF917575:SHG917575 SRB917575:SRC917575 TAX917575:TAY917575 TKT917575:TKU917575 TUP917575:TUQ917575 UEL917575:UEM917575 UOH917575:UOI917575 UYD917575:UYE917575 VHZ917575:VIA917575 VRV917575:VRW917575 WBR917575:WBS917575 WLN917575:WLO917575 WVJ917575:WVK917575 D983111 IX983111:IY983111 ST983111:SU983111 ACP983111:ACQ983111 AML983111:AMM983111 AWH983111:AWI983111 BGD983111:BGE983111 BPZ983111:BQA983111 BZV983111:BZW983111 CJR983111:CJS983111 CTN983111:CTO983111 DDJ983111:DDK983111 DNF983111:DNG983111 DXB983111:DXC983111 EGX983111:EGY983111 EQT983111:EQU983111 FAP983111:FAQ983111 FKL983111:FKM983111 FUH983111:FUI983111 GED983111:GEE983111 GNZ983111:GOA983111 GXV983111:GXW983111 HHR983111:HHS983111 HRN983111:HRO983111 IBJ983111:IBK983111 ILF983111:ILG983111 IVB983111:IVC983111 JEX983111:JEY983111 JOT983111:JOU983111 JYP983111:JYQ983111 KIL983111:KIM983111 KSH983111:KSI983111 LCD983111:LCE983111 LLZ983111:LMA983111 LVV983111:LVW983111 MFR983111:MFS983111 MPN983111:MPO983111 MZJ983111:MZK983111 NJF983111:NJG983111 NTB983111:NTC983111 OCX983111:OCY983111 OMT983111:OMU983111 OWP983111:OWQ983111 PGL983111:PGM983111 PQH983111:PQI983111 QAD983111:QAE983111 QJZ983111:QKA983111 QTV983111:QTW983111 RDR983111:RDS983111 RNN983111:RNO983111 RXJ983111:RXK983111 SHF983111:SHG983111 SRB983111:SRC983111 TAX983111:TAY983111 TKT983111:TKU983111 TUP983111:TUQ983111 UEL983111:UEM983111 UOH983111:UOI983111 UYD983111:UYE983111 VHZ983111:VIA983111 VRV983111:VRW983111 WBR983111:WBS983111 WLN983111:WLO983111 WVJ983111:WVK983111 D76 IX76:IY76 ST76:SU76 ACP76:ACQ76 AML76:AMM76 AWH76:AWI76 BGD76:BGE76 BPZ76:BQA76 BZV76:BZW76 CJR76:CJS76 CTN76:CTO76 DDJ76:DDK76 DNF76:DNG76 DXB76:DXC76 EGX76:EGY76 EQT76:EQU76 FAP76:FAQ76 FKL76:FKM76 FUH76:FUI76 GED76:GEE76 GNZ76:GOA76 GXV76:GXW76 HHR76:HHS76 HRN76:HRO76 IBJ76:IBK76 ILF76:ILG76 IVB76:IVC76 JEX76:JEY76 JOT76:JOU76 JYP76:JYQ76 KIL76:KIM76 KSH76:KSI76 LCD76:LCE76 LLZ76:LMA76 LVV76:LVW76 MFR76:MFS76 MPN76:MPO76 MZJ76:MZK76 NJF76:NJG76 NTB76:NTC76 OCX76:OCY76 OMT76:OMU76 OWP76:OWQ76 PGL76:PGM76 PQH76:PQI76 QAD76:QAE76 QJZ76:QKA76 QTV76:QTW76 RDR76:RDS76 RNN76:RNO76 RXJ76:RXK76 SHF76:SHG76 SRB76:SRC76 TAX76:TAY76 TKT76:TKU76 TUP76:TUQ76 UEL76:UEM76 UOH76:UOI76 UYD76:UYE76 VHZ76:VIA76 VRV76:VRW76 WBR76:WBS76 WLN76:WLO76 WVJ76:WVK76 D65612 IX65612:IY65612 ST65612:SU65612 ACP65612:ACQ65612 AML65612:AMM65612 AWH65612:AWI65612 BGD65612:BGE65612 BPZ65612:BQA65612 BZV65612:BZW65612 CJR65612:CJS65612 CTN65612:CTO65612 DDJ65612:DDK65612 DNF65612:DNG65612 DXB65612:DXC65612 EGX65612:EGY65612 EQT65612:EQU65612 FAP65612:FAQ65612 FKL65612:FKM65612 FUH65612:FUI65612 GED65612:GEE65612 GNZ65612:GOA65612 GXV65612:GXW65612 HHR65612:HHS65612 HRN65612:HRO65612 IBJ65612:IBK65612 ILF65612:ILG65612 IVB65612:IVC65612 JEX65612:JEY65612 JOT65612:JOU65612 JYP65612:JYQ65612 KIL65612:KIM65612 KSH65612:KSI65612 LCD65612:LCE65612 LLZ65612:LMA65612 LVV65612:LVW65612 MFR65612:MFS65612 MPN65612:MPO65612 MZJ65612:MZK65612 NJF65612:NJG65612 NTB65612:NTC65612 OCX65612:OCY65612 OMT65612:OMU65612 OWP65612:OWQ65612 PGL65612:PGM65612 PQH65612:PQI65612 QAD65612:QAE65612 QJZ65612:QKA65612 QTV65612:QTW65612 RDR65612:RDS65612 RNN65612:RNO65612 RXJ65612:RXK65612 SHF65612:SHG65612 SRB65612:SRC65612 TAX65612:TAY65612 TKT65612:TKU65612 TUP65612:TUQ65612 UEL65612:UEM65612 UOH65612:UOI65612 UYD65612:UYE65612 VHZ65612:VIA65612 VRV65612:VRW65612 WBR65612:WBS65612 WLN65612:WLO65612 WVJ65612:WVK65612 D131148 IX131148:IY131148 ST131148:SU131148 ACP131148:ACQ131148 AML131148:AMM131148 AWH131148:AWI131148 BGD131148:BGE131148 BPZ131148:BQA131148 BZV131148:BZW131148 CJR131148:CJS131148 CTN131148:CTO131148 DDJ131148:DDK131148 DNF131148:DNG131148 DXB131148:DXC131148 EGX131148:EGY131148 EQT131148:EQU131148 FAP131148:FAQ131148 FKL131148:FKM131148 FUH131148:FUI131148 GED131148:GEE131148 GNZ131148:GOA131148 GXV131148:GXW131148 HHR131148:HHS131148 HRN131148:HRO131148 IBJ131148:IBK131148 ILF131148:ILG131148 IVB131148:IVC131148 JEX131148:JEY131148 JOT131148:JOU131148 JYP131148:JYQ131148 KIL131148:KIM131148 KSH131148:KSI131148 LCD131148:LCE131148 LLZ131148:LMA131148 LVV131148:LVW131148 MFR131148:MFS131148 MPN131148:MPO131148 MZJ131148:MZK131148 NJF131148:NJG131148 NTB131148:NTC131148 OCX131148:OCY131148 OMT131148:OMU131148 OWP131148:OWQ131148 PGL131148:PGM131148 PQH131148:PQI131148 QAD131148:QAE131148 QJZ131148:QKA131148 QTV131148:QTW131148 RDR131148:RDS131148 RNN131148:RNO131148 RXJ131148:RXK131148 SHF131148:SHG131148 SRB131148:SRC131148 TAX131148:TAY131148 TKT131148:TKU131148 TUP131148:TUQ131148 UEL131148:UEM131148 UOH131148:UOI131148 UYD131148:UYE131148 VHZ131148:VIA131148 VRV131148:VRW131148 WBR131148:WBS131148 WLN131148:WLO131148 WVJ131148:WVK131148 D196684 IX196684:IY196684 ST196684:SU196684 ACP196684:ACQ196684 AML196684:AMM196684 AWH196684:AWI196684 BGD196684:BGE196684 BPZ196684:BQA196684 BZV196684:BZW196684 CJR196684:CJS196684 CTN196684:CTO196684 DDJ196684:DDK196684 DNF196684:DNG196684 DXB196684:DXC196684 EGX196684:EGY196684 EQT196684:EQU196684 FAP196684:FAQ196684 FKL196684:FKM196684 FUH196684:FUI196684 GED196684:GEE196684 GNZ196684:GOA196684 GXV196684:GXW196684 HHR196684:HHS196684 HRN196684:HRO196684 IBJ196684:IBK196684 ILF196684:ILG196684 IVB196684:IVC196684 JEX196684:JEY196684 JOT196684:JOU196684 JYP196684:JYQ196684 KIL196684:KIM196684 KSH196684:KSI196684 LCD196684:LCE196684 LLZ196684:LMA196684 LVV196684:LVW196684 MFR196684:MFS196684 MPN196684:MPO196684 MZJ196684:MZK196684 NJF196684:NJG196684 NTB196684:NTC196684 OCX196684:OCY196684 OMT196684:OMU196684 OWP196684:OWQ196684 PGL196684:PGM196684 PQH196684:PQI196684 QAD196684:QAE196684 QJZ196684:QKA196684 QTV196684:QTW196684 RDR196684:RDS196684 RNN196684:RNO196684 RXJ196684:RXK196684 SHF196684:SHG196684 SRB196684:SRC196684 TAX196684:TAY196684 TKT196684:TKU196684 TUP196684:TUQ196684 UEL196684:UEM196684 UOH196684:UOI196684 UYD196684:UYE196684 VHZ196684:VIA196684 VRV196684:VRW196684 WBR196684:WBS196684 WLN196684:WLO196684 WVJ196684:WVK196684 D262220 IX262220:IY262220 ST262220:SU262220 ACP262220:ACQ262220 AML262220:AMM262220 AWH262220:AWI262220 BGD262220:BGE262220 BPZ262220:BQA262220 BZV262220:BZW262220 CJR262220:CJS262220 CTN262220:CTO262220 DDJ262220:DDK262220 DNF262220:DNG262220 DXB262220:DXC262220 EGX262220:EGY262220 EQT262220:EQU262220 FAP262220:FAQ262220 FKL262220:FKM262220 FUH262220:FUI262220 GED262220:GEE262220 GNZ262220:GOA262220 GXV262220:GXW262220 HHR262220:HHS262220 HRN262220:HRO262220 IBJ262220:IBK262220 ILF262220:ILG262220 IVB262220:IVC262220 JEX262220:JEY262220 JOT262220:JOU262220 JYP262220:JYQ262220 KIL262220:KIM262220 KSH262220:KSI262220 LCD262220:LCE262220 LLZ262220:LMA262220 LVV262220:LVW262220 MFR262220:MFS262220 MPN262220:MPO262220 MZJ262220:MZK262220 NJF262220:NJG262220 NTB262220:NTC262220 OCX262220:OCY262220 OMT262220:OMU262220 OWP262220:OWQ262220 PGL262220:PGM262220 PQH262220:PQI262220 QAD262220:QAE262220 QJZ262220:QKA262220 QTV262220:QTW262220 RDR262220:RDS262220 RNN262220:RNO262220 RXJ262220:RXK262220 SHF262220:SHG262220 SRB262220:SRC262220 TAX262220:TAY262220 TKT262220:TKU262220 TUP262220:TUQ262220 UEL262220:UEM262220 UOH262220:UOI262220 UYD262220:UYE262220 VHZ262220:VIA262220 VRV262220:VRW262220 WBR262220:WBS262220 WLN262220:WLO262220 WVJ262220:WVK262220 D327756 IX327756:IY327756 ST327756:SU327756 ACP327756:ACQ327756 AML327756:AMM327756 AWH327756:AWI327756 BGD327756:BGE327756 BPZ327756:BQA327756 BZV327756:BZW327756 CJR327756:CJS327756 CTN327756:CTO327756 DDJ327756:DDK327756 DNF327756:DNG327756 DXB327756:DXC327756 EGX327756:EGY327756 EQT327756:EQU327756 FAP327756:FAQ327756 FKL327756:FKM327756 FUH327756:FUI327756 GED327756:GEE327756 GNZ327756:GOA327756 GXV327756:GXW327756 HHR327756:HHS327756 HRN327756:HRO327756 IBJ327756:IBK327756 ILF327756:ILG327756 IVB327756:IVC327756 JEX327756:JEY327756 JOT327756:JOU327756 JYP327756:JYQ327756 KIL327756:KIM327756 KSH327756:KSI327756 LCD327756:LCE327756 LLZ327756:LMA327756 LVV327756:LVW327756 MFR327756:MFS327756 MPN327756:MPO327756 MZJ327756:MZK327756 NJF327756:NJG327756 NTB327756:NTC327756 OCX327756:OCY327756 OMT327756:OMU327756 OWP327756:OWQ327756 PGL327756:PGM327756 PQH327756:PQI327756 QAD327756:QAE327756 QJZ327756:QKA327756 QTV327756:QTW327756 RDR327756:RDS327756 RNN327756:RNO327756 RXJ327756:RXK327756 SHF327756:SHG327756 SRB327756:SRC327756 TAX327756:TAY327756 TKT327756:TKU327756 TUP327756:TUQ327756 UEL327756:UEM327756 UOH327756:UOI327756 UYD327756:UYE327756 VHZ327756:VIA327756 VRV327756:VRW327756 WBR327756:WBS327756 WLN327756:WLO327756 WVJ327756:WVK327756 D393292 IX393292:IY393292 ST393292:SU393292 ACP393292:ACQ393292 AML393292:AMM393292 AWH393292:AWI393292 BGD393292:BGE393292 BPZ393292:BQA393292 BZV393292:BZW393292 CJR393292:CJS393292 CTN393292:CTO393292 DDJ393292:DDK393292 DNF393292:DNG393292 DXB393292:DXC393292 EGX393292:EGY393292 EQT393292:EQU393292 FAP393292:FAQ393292 FKL393292:FKM393292 FUH393292:FUI393292 GED393292:GEE393292 GNZ393292:GOA393292 GXV393292:GXW393292 HHR393292:HHS393292 HRN393292:HRO393292 IBJ393292:IBK393292 ILF393292:ILG393292 IVB393292:IVC393292 JEX393292:JEY393292 JOT393292:JOU393292 JYP393292:JYQ393292 KIL393292:KIM393292 KSH393292:KSI393292 LCD393292:LCE393292 LLZ393292:LMA393292 LVV393292:LVW393292 MFR393292:MFS393292 MPN393292:MPO393292 MZJ393292:MZK393292 NJF393292:NJG393292 NTB393292:NTC393292 OCX393292:OCY393292 OMT393292:OMU393292 OWP393292:OWQ393292 PGL393292:PGM393292 PQH393292:PQI393292 QAD393292:QAE393292 QJZ393292:QKA393292 QTV393292:QTW393292 RDR393292:RDS393292 RNN393292:RNO393292 RXJ393292:RXK393292 SHF393292:SHG393292 SRB393292:SRC393292 TAX393292:TAY393292 TKT393292:TKU393292 TUP393292:TUQ393292 UEL393292:UEM393292 UOH393292:UOI393292 UYD393292:UYE393292 VHZ393292:VIA393292 VRV393292:VRW393292 WBR393292:WBS393292 WLN393292:WLO393292 WVJ393292:WVK393292 D458828 IX458828:IY458828 ST458828:SU458828 ACP458828:ACQ458828 AML458828:AMM458828 AWH458828:AWI458828 BGD458828:BGE458828 BPZ458828:BQA458828 BZV458828:BZW458828 CJR458828:CJS458828 CTN458828:CTO458828 DDJ458828:DDK458828 DNF458828:DNG458828 DXB458828:DXC458828 EGX458828:EGY458828 EQT458828:EQU458828 FAP458828:FAQ458828 FKL458828:FKM458828 FUH458828:FUI458828 GED458828:GEE458828 GNZ458828:GOA458828 GXV458828:GXW458828 HHR458828:HHS458828 HRN458828:HRO458828 IBJ458828:IBK458828 ILF458828:ILG458828 IVB458828:IVC458828 JEX458828:JEY458828 JOT458828:JOU458828 JYP458828:JYQ458828 KIL458828:KIM458828 KSH458828:KSI458828 LCD458828:LCE458828 LLZ458828:LMA458828 LVV458828:LVW458828 MFR458828:MFS458828 MPN458828:MPO458828 MZJ458828:MZK458828 NJF458828:NJG458828 NTB458828:NTC458828 OCX458828:OCY458828 OMT458828:OMU458828 OWP458828:OWQ458828 PGL458828:PGM458828 PQH458828:PQI458828 QAD458828:QAE458828 QJZ458828:QKA458828 QTV458828:QTW458828 RDR458828:RDS458828 RNN458828:RNO458828 RXJ458828:RXK458828 SHF458828:SHG458828 SRB458828:SRC458828 TAX458828:TAY458828 TKT458828:TKU458828 TUP458828:TUQ458828 UEL458828:UEM458828 UOH458828:UOI458828 UYD458828:UYE458828 VHZ458828:VIA458828 VRV458828:VRW458828 WBR458828:WBS458828 WLN458828:WLO458828 WVJ458828:WVK458828 D524364 IX524364:IY524364 ST524364:SU524364 ACP524364:ACQ524364 AML524364:AMM524364 AWH524364:AWI524364 BGD524364:BGE524364 BPZ524364:BQA524364 BZV524364:BZW524364 CJR524364:CJS524364 CTN524364:CTO524364 DDJ524364:DDK524364 DNF524364:DNG524364 DXB524364:DXC524364 EGX524364:EGY524364 EQT524364:EQU524364 FAP524364:FAQ524364 FKL524364:FKM524364 FUH524364:FUI524364 GED524364:GEE524364 GNZ524364:GOA524364 GXV524364:GXW524364 HHR524364:HHS524364 HRN524364:HRO524364 IBJ524364:IBK524364 ILF524364:ILG524364 IVB524364:IVC524364 JEX524364:JEY524364 JOT524364:JOU524364 JYP524364:JYQ524364 KIL524364:KIM524364 KSH524364:KSI524364 LCD524364:LCE524364 LLZ524364:LMA524364 LVV524364:LVW524364 MFR524364:MFS524364 MPN524364:MPO524364 MZJ524364:MZK524364 NJF524364:NJG524364 NTB524364:NTC524364 OCX524364:OCY524364 OMT524364:OMU524364 OWP524364:OWQ524364 PGL524364:PGM524364 PQH524364:PQI524364 QAD524364:QAE524364 QJZ524364:QKA524364 QTV524364:QTW524364 RDR524364:RDS524364 RNN524364:RNO524364 RXJ524364:RXK524364 SHF524364:SHG524364 SRB524364:SRC524364 TAX524364:TAY524364 TKT524364:TKU524364 TUP524364:TUQ524364 UEL524364:UEM524364 UOH524364:UOI524364 UYD524364:UYE524364 VHZ524364:VIA524364 VRV524364:VRW524364 WBR524364:WBS524364 WLN524364:WLO524364 WVJ524364:WVK524364 D589900 IX589900:IY589900 ST589900:SU589900 ACP589900:ACQ589900 AML589900:AMM589900 AWH589900:AWI589900 BGD589900:BGE589900 BPZ589900:BQA589900 BZV589900:BZW589900 CJR589900:CJS589900 CTN589900:CTO589900 DDJ589900:DDK589900 DNF589900:DNG589900 DXB589900:DXC589900 EGX589900:EGY589900 EQT589900:EQU589900 FAP589900:FAQ589900 FKL589900:FKM589900 FUH589900:FUI589900 GED589900:GEE589900 GNZ589900:GOA589900 GXV589900:GXW589900 HHR589900:HHS589900 HRN589900:HRO589900 IBJ589900:IBK589900 ILF589900:ILG589900 IVB589900:IVC589900 JEX589900:JEY589900 JOT589900:JOU589900 JYP589900:JYQ589900 KIL589900:KIM589900 KSH589900:KSI589900 LCD589900:LCE589900 LLZ589900:LMA589900 LVV589900:LVW589900 MFR589900:MFS589900 MPN589900:MPO589900 MZJ589900:MZK589900 NJF589900:NJG589900 NTB589900:NTC589900 OCX589900:OCY589900 OMT589900:OMU589900 OWP589900:OWQ589900 PGL589900:PGM589900 PQH589900:PQI589900 QAD589900:QAE589900 QJZ589900:QKA589900 QTV589900:QTW589900 RDR589900:RDS589900 RNN589900:RNO589900 RXJ589900:RXK589900 SHF589900:SHG589900 SRB589900:SRC589900 TAX589900:TAY589900 TKT589900:TKU589900 TUP589900:TUQ589900 UEL589900:UEM589900 UOH589900:UOI589900 UYD589900:UYE589900 VHZ589900:VIA589900 VRV589900:VRW589900 WBR589900:WBS589900 WLN589900:WLO589900 WVJ589900:WVK589900 D655436 IX655436:IY655436 ST655436:SU655436 ACP655436:ACQ655436 AML655436:AMM655436 AWH655436:AWI655436 BGD655436:BGE655436 BPZ655436:BQA655436 BZV655436:BZW655436 CJR655436:CJS655436 CTN655436:CTO655436 DDJ655436:DDK655436 DNF655436:DNG655436 DXB655436:DXC655436 EGX655436:EGY655436 EQT655436:EQU655436 FAP655436:FAQ655436 FKL655436:FKM655436 FUH655436:FUI655436 GED655436:GEE655436 GNZ655436:GOA655436 GXV655436:GXW655436 HHR655436:HHS655436 HRN655436:HRO655436 IBJ655436:IBK655436 ILF655436:ILG655436 IVB655436:IVC655436 JEX655436:JEY655436 JOT655436:JOU655436 JYP655436:JYQ655436 KIL655436:KIM655436 KSH655436:KSI655436 LCD655436:LCE655436 LLZ655436:LMA655436 LVV655436:LVW655436 MFR655436:MFS655436 MPN655436:MPO655436 MZJ655436:MZK655436 NJF655436:NJG655436 NTB655436:NTC655436 OCX655436:OCY655436 OMT655436:OMU655436 OWP655436:OWQ655436 PGL655436:PGM655436 PQH655436:PQI655436 QAD655436:QAE655436 QJZ655436:QKA655436 QTV655436:QTW655436 RDR655436:RDS655436 RNN655436:RNO655436 RXJ655436:RXK655436 SHF655436:SHG655436 SRB655436:SRC655436 TAX655436:TAY655436 TKT655436:TKU655436 TUP655436:TUQ655436 UEL655436:UEM655436 UOH655436:UOI655436 UYD655436:UYE655436 VHZ655436:VIA655436 VRV655436:VRW655436 WBR655436:WBS655436 WLN655436:WLO655436 WVJ655436:WVK655436 D720972 IX720972:IY720972 ST720972:SU720972 ACP720972:ACQ720972 AML720972:AMM720972 AWH720972:AWI720972 BGD720972:BGE720972 BPZ720972:BQA720972 BZV720972:BZW720972 CJR720972:CJS720972 CTN720972:CTO720972 DDJ720972:DDK720972 DNF720972:DNG720972 DXB720972:DXC720972 EGX720972:EGY720972 EQT720972:EQU720972 FAP720972:FAQ720972 FKL720972:FKM720972 FUH720972:FUI720972 GED720972:GEE720972 GNZ720972:GOA720972 GXV720972:GXW720972 HHR720972:HHS720972 HRN720972:HRO720972 IBJ720972:IBK720972 ILF720972:ILG720972 IVB720972:IVC720972 JEX720972:JEY720972 JOT720972:JOU720972 JYP720972:JYQ720972 KIL720972:KIM720972 KSH720972:KSI720972 LCD720972:LCE720972 LLZ720972:LMA720972 LVV720972:LVW720972 MFR720972:MFS720972 MPN720972:MPO720972 MZJ720972:MZK720972 NJF720972:NJG720972 NTB720972:NTC720972 OCX720972:OCY720972 OMT720972:OMU720972 OWP720972:OWQ720972 PGL720972:PGM720972 PQH720972:PQI720972 QAD720972:QAE720972 QJZ720972:QKA720972 QTV720972:QTW720972 RDR720972:RDS720972 RNN720972:RNO720972 RXJ720972:RXK720972 SHF720972:SHG720972 SRB720972:SRC720972 TAX720972:TAY720972 TKT720972:TKU720972 TUP720972:TUQ720972 UEL720972:UEM720972 UOH720972:UOI720972 UYD720972:UYE720972 VHZ720972:VIA720972 VRV720972:VRW720972 WBR720972:WBS720972 WLN720972:WLO720972 WVJ720972:WVK720972 D786508 IX786508:IY786508 ST786508:SU786508 ACP786508:ACQ786508 AML786508:AMM786508 AWH786508:AWI786508 BGD786508:BGE786508 BPZ786508:BQA786508 BZV786508:BZW786508 CJR786508:CJS786508 CTN786508:CTO786508 DDJ786508:DDK786508 DNF786508:DNG786508 DXB786508:DXC786508 EGX786508:EGY786508 EQT786508:EQU786508 FAP786508:FAQ786508 FKL786508:FKM786508 FUH786508:FUI786508 GED786508:GEE786508 GNZ786508:GOA786508 GXV786508:GXW786508 HHR786508:HHS786508 HRN786508:HRO786508 IBJ786508:IBK786508 ILF786508:ILG786508 IVB786508:IVC786508 JEX786508:JEY786508 JOT786508:JOU786508 JYP786508:JYQ786508 KIL786508:KIM786508 KSH786508:KSI786508 LCD786508:LCE786508 LLZ786508:LMA786508 LVV786508:LVW786508 MFR786508:MFS786508 MPN786508:MPO786508 MZJ786508:MZK786508 NJF786508:NJG786508 NTB786508:NTC786508 OCX786508:OCY786508 OMT786508:OMU786508 OWP786508:OWQ786508 PGL786508:PGM786508 PQH786508:PQI786508 QAD786508:QAE786508 QJZ786508:QKA786508 QTV786508:QTW786508 RDR786508:RDS786508 RNN786508:RNO786508 RXJ786508:RXK786508 SHF786508:SHG786508 SRB786508:SRC786508 TAX786508:TAY786508 TKT786508:TKU786508 TUP786508:TUQ786508 UEL786508:UEM786508 UOH786508:UOI786508 UYD786508:UYE786508 VHZ786508:VIA786508 VRV786508:VRW786508 WBR786508:WBS786508 WLN786508:WLO786508 WVJ786508:WVK786508 D852044 IX852044:IY852044 ST852044:SU852044 ACP852044:ACQ852044 AML852044:AMM852044 AWH852044:AWI852044 BGD852044:BGE852044 BPZ852044:BQA852044 BZV852044:BZW852044 CJR852044:CJS852044 CTN852044:CTO852044 DDJ852044:DDK852044 DNF852044:DNG852044 DXB852044:DXC852044 EGX852044:EGY852044 EQT852044:EQU852044 FAP852044:FAQ852044 FKL852044:FKM852044 FUH852044:FUI852044 GED852044:GEE852044 GNZ852044:GOA852044 GXV852044:GXW852044 HHR852044:HHS852044 HRN852044:HRO852044 IBJ852044:IBK852044 ILF852044:ILG852044 IVB852044:IVC852044 JEX852044:JEY852044 JOT852044:JOU852044 JYP852044:JYQ852044 KIL852044:KIM852044 KSH852044:KSI852044 LCD852044:LCE852044 LLZ852044:LMA852044 LVV852044:LVW852044 MFR852044:MFS852044 MPN852044:MPO852044 MZJ852044:MZK852044 NJF852044:NJG852044 NTB852044:NTC852044 OCX852044:OCY852044 OMT852044:OMU852044 OWP852044:OWQ852044 PGL852044:PGM852044 PQH852044:PQI852044 QAD852044:QAE852044 QJZ852044:QKA852044 QTV852044:QTW852044 RDR852044:RDS852044 RNN852044:RNO852044 RXJ852044:RXK852044 SHF852044:SHG852044 SRB852044:SRC852044 TAX852044:TAY852044 TKT852044:TKU852044 TUP852044:TUQ852044 UEL852044:UEM852044 UOH852044:UOI852044 UYD852044:UYE852044 VHZ852044:VIA852044 VRV852044:VRW852044 WBR852044:WBS852044 WLN852044:WLO852044 WVJ852044:WVK852044 D917580 IX917580:IY917580 ST917580:SU917580 ACP917580:ACQ917580 AML917580:AMM917580 AWH917580:AWI917580 BGD917580:BGE917580 BPZ917580:BQA917580 BZV917580:BZW917580 CJR917580:CJS917580 CTN917580:CTO917580 DDJ917580:DDK917580 DNF917580:DNG917580 DXB917580:DXC917580 EGX917580:EGY917580 EQT917580:EQU917580 FAP917580:FAQ917580 FKL917580:FKM917580 FUH917580:FUI917580 GED917580:GEE917580 GNZ917580:GOA917580 GXV917580:GXW917580 HHR917580:HHS917580 HRN917580:HRO917580 IBJ917580:IBK917580 ILF917580:ILG917580 IVB917580:IVC917580 JEX917580:JEY917580 JOT917580:JOU917580 JYP917580:JYQ917580 KIL917580:KIM917580 KSH917580:KSI917580 LCD917580:LCE917580 LLZ917580:LMA917580 LVV917580:LVW917580 MFR917580:MFS917580 MPN917580:MPO917580 MZJ917580:MZK917580 NJF917580:NJG917580 NTB917580:NTC917580 OCX917580:OCY917580 OMT917580:OMU917580 OWP917580:OWQ917580 PGL917580:PGM917580 PQH917580:PQI917580 QAD917580:QAE917580 QJZ917580:QKA917580 QTV917580:QTW917580 RDR917580:RDS917580 RNN917580:RNO917580 RXJ917580:RXK917580 SHF917580:SHG917580 SRB917580:SRC917580 TAX917580:TAY917580 TKT917580:TKU917580 TUP917580:TUQ917580 UEL917580:UEM917580 UOH917580:UOI917580 UYD917580:UYE917580 VHZ917580:VIA917580 VRV917580:VRW917580 WBR917580:WBS917580 WLN917580:WLO917580 WVJ917580:WVK917580 D983116 IX983116:IY983116 ST983116:SU983116 ACP983116:ACQ983116 AML983116:AMM983116 AWH983116:AWI983116 BGD983116:BGE983116 BPZ983116:BQA983116 BZV983116:BZW983116 CJR983116:CJS983116 CTN983116:CTO983116 DDJ983116:DDK983116 DNF983116:DNG983116 DXB983116:DXC983116 EGX983116:EGY983116 EQT983116:EQU983116 FAP983116:FAQ983116 FKL983116:FKM983116 FUH983116:FUI983116 GED983116:GEE983116 GNZ983116:GOA983116 GXV983116:GXW983116 HHR983116:HHS983116 HRN983116:HRO983116 IBJ983116:IBK983116 ILF983116:ILG983116 IVB983116:IVC983116 JEX983116:JEY983116 JOT983116:JOU983116 JYP983116:JYQ983116 KIL983116:KIM983116 KSH983116:KSI983116 LCD983116:LCE983116 LLZ983116:LMA983116 LVV983116:LVW983116 MFR983116:MFS983116 MPN983116:MPO983116 MZJ983116:MZK983116 NJF983116:NJG983116 NTB983116:NTC983116 OCX983116:OCY983116 OMT983116:OMU983116 OWP983116:OWQ983116 PGL983116:PGM983116 PQH983116:PQI983116 QAD983116:QAE983116 QJZ983116:QKA983116 QTV983116:QTW983116 RDR983116:RDS983116 RNN983116:RNO983116 RXJ983116:RXK983116 SHF983116:SHG983116 SRB983116:SRC983116 TAX983116:TAY983116 TKT983116:TKU983116 TUP983116:TUQ983116 UEL983116:UEM983116 UOH983116:UOI983116 UYD983116:UYE983116 VHZ983116:VIA983116 VRV983116:VRW983116 WBR983116:WBS983116 WLN983116:WLO983116 WVJ983116:WVK983116 G78 JB78:JC78 SX78:SY78 ACT78:ACU78 AMP78:AMQ78 AWL78:AWM78 BGH78:BGI78 BQD78:BQE78 BZZ78:CAA78 CJV78:CJW78 CTR78:CTS78 DDN78:DDO78 DNJ78:DNK78 DXF78:DXG78 EHB78:EHC78 EQX78:EQY78 FAT78:FAU78 FKP78:FKQ78 FUL78:FUM78 GEH78:GEI78 GOD78:GOE78 GXZ78:GYA78 HHV78:HHW78 HRR78:HRS78 IBN78:IBO78 ILJ78:ILK78 IVF78:IVG78 JFB78:JFC78 JOX78:JOY78 JYT78:JYU78 KIP78:KIQ78 KSL78:KSM78 LCH78:LCI78 LMD78:LME78 LVZ78:LWA78 MFV78:MFW78 MPR78:MPS78 MZN78:MZO78 NJJ78:NJK78 NTF78:NTG78 ODB78:ODC78 OMX78:OMY78 OWT78:OWU78 PGP78:PGQ78 PQL78:PQM78 QAH78:QAI78 QKD78:QKE78 QTZ78:QUA78 RDV78:RDW78 RNR78:RNS78 RXN78:RXO78 SHJ78:SHK78 SRF78:SRG78 TBB78:TBC78 TKX78:TKY78 TUT78:TUU78 UEP78:UEQ78 UOL78:UOM78 UYH78:UYI78 VID78:VIE78 VRZ78:VSA78 WBV78:WBW78 WLR78:WLS78 WVN78:WVO78 G65614 JB65614:JC65614 SX65614:SY65614 ACT65614:ACU65614 AMP65614:AMQ65614 AWL65614:AWM65614 BGH65614:BGI65614 BQD65614:BQE65614 BZZ65614:CAA65614 CJV65614:CJW65614 CTR65614:CTS65614 DDN65614:DDO65614 DNJ65614:DNK65614 DXF65614:DXG65614 EHB65614:EHC65614 EQX65614:EQY65614 FAT65614:FAU65614 FKP65614:FKQ65614 FUL65614:FUM65614 GEH65614:GEI65614 GOD65614:GOE65614 GXZ65614:GYA65614 HHV65614:HHW65614 HRR65614:HRS65614 IBN65614:IBO65614 ILJ65614:ILK65614 IVF65614:IVG65614 JFB65614:JFC65614 JOX65614:JOY65614 JYT65614:JYU65614 KIP65614:KIQ65614 KSL65614:KSM65614 LCH65614:LCI65614 LMD65614:LME65614 LVZ65614:LWA65614 MFV65614:MFW65614 MPR65614:MPS65614 MZN65614:MZO65614 NJJ65614:NJK65614 NTF65614:NTG65614 ODB65614:ODC65614 OMX65614:OMY65614 OWT65614:OWU65614 PGP65614:PGQ65614 PQL65614:PQM65614 QAH65614:QAI65614 QKD65614:QKE65614 QTZ65614:QUA65614 RDV65614:RDW65614 RNR65614:RNS65614 RXN65614:RXO65614 SHJ65614:SHK65614 SRF65614:SRG65614 TBB65614:TBC65614 TKX65614:TKY65614 TUT65614:TUU65614 UEP65614:UEQ65614 UOL65614:UOM65614 UYH65614:UYI65614 VID65614:VIE65614 VRZ65614:VSA65614 WBV65614:WBW65614 WLR65614:WLS65614 WVN65614:WVO65614 G131150 JB131150:JC131150 SX131150:SY131150 ACT131150:ACU131150 AMP131150:AMQ131150 AWL131150:AWM131150 BGH131150:BGI131150 BQD131150:BQE131150 BZZ131150:CAA131150 CJV131150:CJW131150 CTR131150:CTS131150 DDN131150:DDO131150 DNJ131150:DNK131150 DXF131150:DXG131150 EHB131150:EHC131150 EQX131150:EQY131150 FAT131150:FAU131150 FKP131150:FKQ131150 FUL131150:FUM131150 GEH131150:GEI131150 GOD131150:GOE131150 GXZ131150:GYA131150 HHV131150:HHW131150 HRR131150:HRS131150 IBN131150:IBO131150 ILJ131150:ILK131150 IVF131150:IVG131150 JFB131150:JFC131150 JOX131150:JOY131150 JYT131150:JYU131150 KIP131150:KIQ131150 KSL131150:KSM131150 LCH131150:LCI131150 LMD131150:LME131150 LVZ131150:LWA131150 MFV131150:MFW131150 MPR131150:MPS131150 MZN131150:MZO131150 NJJ131150:NJK131150 NTF131150:NTG131150 ODB131150:ODC131150 OMX131150:OMY131150 OWT131150:OWU131150 PGP131150:PGQ131150 PQL131150:PQM131150 QAH131150:QAI131150 QKD131150:QKE131150 QTZ131150:QUA131150 RDV131150:RDW131150 RNR131150:RNS131150 RXN131150:RXO131150 SHJ131150:SHK131150 SRF131150:SRG131150 TBB131150:TBC131150 TKX131150:TKY131150 TUT131150:TUU131150 UEP131150:UEQ131150 UOL131150:UOM131150 UYH131150:UYI131150 VID131150:VIE131150 VRZ131150:VSA131150 WBV131150:WBW131150 WLR131150:WLS131150 WVN131150:WVO131150 G196686 JB196686:JC196686 SX196686:SY196686 ACT196686:ACU196686 AMP196686:AMQ196686 AWL196686:AWM196686 BGH196686:BGI196686 BQD196686:BQE196686 BZZ196686:CAA196686 CJV196686:CJW196686 CTR196686:CTS196686 DDN196686:DDO196686 DNJ196686:DNK196686 DXF196686:DXG196686 EHB196686:EHC196686 EQX196686:EQY196686 FAT196686:FAU196686 FKP196686:FKQ196686 FUL196686:FUM196686 GEH196686:GEI196686 GOD196686:GOE196686 GXZ196686:GYA196686 HHV196686:HHW196686 HRR196686:HRS196686 IBN196686:IBO196686 ILJ196686:ILK196686 IVF196686:IVG196686 JFB196686:JFC196686 JOX196686:JOY196686 JYT196686:JYU196686 KIP196686:KIQ196686 KSL196686:KSM196686 LCH196686:LCI196686 LMD196686:LME196686 LVZ196686:LWA196686 MFV196686:MFW196686 MPR196686:MPS196686 MZN196686:MZO196686 NJJ196686:NJK196686 NTF196686:NTG196686 ODB196686:ODC196686 OMX196686:OMY196686 OWT196686:OWU196686 PGP196686:PGQ196686 PQL196686:PQM196686 QAH196686:QAI196686 QKD196686:QKE196686 QTZ196686:QUA196686 RDV196686:RDW196686 RNR196686:RNS196686 RXN196686:RXO196686 SHJ196686:SHK196686 SRF196686:SRG196686 TBB196686:TBC196686 TKX196686:TKY196686 TUT196686:TUU196686 UEP196686:UEQ196686 UOL196686:UOM196686 UYH196686:UYI196686 VID196686:VIE196686 VRZ196686:VSA196686 WBV196686:WBW196686 WLR196686:WLS196686 WVN196686:WVO196686 G262222 JB262222:JC262222 SX262222:SY262222 ACT262222:ACU262222 AMP262222:AMQ262222 AWL262222:AWM262222 BGH262222:BGI262222 BQD262222:BQE262222 BZZ262222:CAA262222 CJV262222:CJW262222 CTR262222:CTS262222 DDN262222:DDO262222 DNJ262222:DNK262222 DXF262222:DXG262222 EHB262222:EHC262222 EQX262222:EQY262222 FAT262222:FAU262222 FKP262222:FKQ262222 FUL262222:FUM262222 GEH262222:GEI262222 GOD262222:GOE262222 GXZ262222:GYA262222 HHV262222:HHW262222 HRR262222:HRS262222 IBN262222:IBO262222 ILJ262222:ILK262222 IVF262222:IVG262222 JFB262222:JFC262222 JOX262222:JOY262222 JYT262222:JYU262222 KIP262222:KIQ262222 KSL262222:KSM262222 LCH262222:LCI262222 LMD262222:LME262222 LVZ262222:LWA262222 MFV262222:MFW262222 MPR262222:MPS262222 MZN262222:MZO262222 NJJ262222:NJK262222 NTF262222:NTG262222 ODB262222:ODC262222 OMX262222:OMY262222 OWT262222:OWU262222 PGP262222:PGQ262222 PQL262222:PQM262222 QAH262222:QAI262222 QKD262222:QKE262222 QTZ262222:QUA262222 RDV262222:RDW262222 RNR262222:RNS262222 RXN262222:RXO262222 SHJ262222:SHK262222 SRF262222:SRG262222 TBB262222:TBC262222 TKX262222:TKY262222 TUT262222:TUU262222 UEP262222:UEQ262222 UOL262222:UOM262222 UYH262222:UYI262222 VID262222:VIE262222 VRZ262222:VSA262222 WBV262222:WBW262222 WLR262222:WLS262222 WVN262222:WVO262222 G327758 JB327758:JC327758 SX327758:SY327758 ACT327758:ACU327758 AMP327758:AMQ327758 AWL327758:AWM327758 BGH327758:BGI327758 BQD327758:BQE327758 BZZ327758:CAA327758 CJV327758:CJW327758 CTR327758:CTS327758 DDN327758:DDO327758 DNJ327758:DNK327758 DXF327758:DXG327758 EHB327758:EHC327758 EQX327758:EQY327758 FAT327758:FAU327758 FKP327758:FKQ327758 FUL327758:FUM327758 GEH327758:GEI327758 GOD327758:GOE327758 GXZ327758:GYA327758 HHV327758:HHW327758 HRR327758:HRS327758 IBN327758:IBO327758 ILJ327758:ILK327758 IVF327758:IVG327758 JFB327758:JFC327758 JOX327758:JOY327758 JYT327758:JYU327758 KIP327758:KIQ327758 KSL327758:KSM327758 LCH327758:LCI327758 LMD327758:LME327758 LVZ327758:LWA327758 MFV327758:MFW327758 MPR327758:MPS327758 MZN327758:MZO327758 NJJ327758:NJK327758 NTF327758:NTG327758 ODB327758:ODC327758 OMX327758:OMY327758 OWT327758:OWU327758 PGP327758:PGQ327758 PQL327758:PQM327758 QAH327758:QAI327758 QKD327758:QKE327758 QTZ327758:QUA327758 RDV327758:RDW327758 RNR327758:RNS327758 RXN327758:RXO327758 SHJ327758:SHK327758 SRF327758:SRG327758 TBB327758:TBC327758 TKX327758:TKY327758 TUT327758:TUU327758 UEP327758:UEQ327758 UOL327758:UOM327758 UYH327758:UYI327758 VID327758:VIE327758 VRZ327758:VSA327758 WBV327758:WBW327758 WLR327758:WLS327758 WVN327758:WVO327758 G393294 JB393294:JC393294 SX393294:SY393294 ACT393294:ACU393294 AMP393294:AMQ393294 AWL393294:AWM393294 BGH393294:BGI393294 BQD393294:BQE393294 BZZ393294:CAA393294 CJV393294:CJW393294 CTR393294:CTS393294 DDN393294:DDO393294 DNJ393294:DNK393294 DXF393294:DXG393294 EHB393294:EHC393294 EQX393294:EQY393294 FAT393294:FAU393294 FKP393294:FKQ393294 FUL393294:FUM393294 GEH393294:GEI393294 GOD393294:GOE393294 GXZ393294:GYA393294 HHV393294:HHW393294 HRR393294:HRS393294 IBN393294:IBO393294 ILJ393294:ILK393294 IVF393294:IVG393294 JFB393294:JFC393294 JOX393294:JOY393294 JYT393294:JYU393294 KIP393294:KIQ393294 KSL393294:KSM393294 LCH393294:LCI393294 LMD393294:LME393294 LVZ393294:LWA393294 MFV393294:MFW393294 MPR393294:MPS393294 MZN393294:MZO393294 NJJ393294:NJK393294 NTF393294:NTG393294 ODB393294:ODC393294 OMX393294:OMY393294 OWT393294:OWU393294 PGP393294:PGQ393294 PQL393294:PQM393294 QAH393294:QAI393294 QKD393294:QKE393294 QTZ393294:QUA393294 RDV393294:RDW393294 RNR393294:RNS393294 RXN393294:RXO393294 SHJ393294:SHK393294 SRF393294:SRG393294 TBB393294:TBC393294 TKX393294:TKY393294 TUT393294:TUU393294 UEP393294:UEQ393294 UOL393294:UOM393294 UYH393294:UYI393294 VID393294:VIE393294 VRZ393294:VSA393294 WBV393294:WBW393294 WLR393294:WLS393294 WVN393294:WVO393294 G458830 JB458830:JC458830 SX458830:SY458830 ACT458830:ACU458830 AMP458830:AMQ458830 AWL458830:AWM458830 BGH458830:BGI458830 BQD458830:BQE458830 BZZ458830:CAA458830 CJV458830:CJW458830 CTR458830:CTS458830 DDN458830:DDO458830 DNJ458830:DNK458830 DXF458830:DXG458830 EHB458830:EHC458830 EQX458830:EQY458830 FAT458830:FAU458830 FKP458830:FKQ458830 FUL458830:FUM458830 GEH458830:GEI458830 GOD458830:GOE458830 GXZ458830:GYA458830 HHV458830:HHW458830 HRR458830:HRS458830 IBN458830:IBO458830 ILJ458830:ILK458830 IVF458830:IVG458830 JFB458830:JFC458830 JOX458830:JOY458830 JYT458830:JYU458830 KIP458830:KIQ458830 KSL458830:KSM458830 LCH458830:LCI458830 LMD458830:LME458830 LVZ458830:LWA458830 MFV458830:MFW458830 MPR458830:MPS458830 MZN458830:MZO458830 NJJ458830:NJK458830 NTF458830:NTG458830 ODB458830:ODC458830 OMX458830:OMY458830 OWT458830:OWU458830 PGP458830:PGQ458830 PQL458830:PQM458830 QAH458830:QAI458830 QKD458830:QKE458830 QTZ458830:QUA458830 RDV458830:RDW458830 RNR458830:RNS458830 RXN458830:RXO458830 SHJ458830:SHK458830 SRF458830:SRG458830 TBB458830:TBC458830 TKX458830:TKY458830 TUT458830:TUU458830 UEP458830:UEQ458830 UOL458830:UOM458830 UYH458830:UYI458830 VID458830:VIE458830 VRZ458830:VSA458830 WBV458830:WBW458830 WLR458830:WLS458830 WVN458830:WVO458830 G524366 JB524366:JC524366 SX524366:SY524366 ACT524366:ACU524366 AMP524366:AMQ524366 AWL524366:AWM524366 BGH524366:BGI524366 BQD524366:BQE524366 BZZ524366:CAA524366 CJV524366:CJW524366 CTR524366:CTS524366 DDN524366:DDO524366 DNJ524366:DNK524366 DXF524366:DXG524366 EHB524366:EHC524366 EQX524366:EQY524366 FAT524366:FAU524366 FKP524366:FKQ524366 FUL524366:FUM524366 GEH524366:GEI524366 GOD524366:GOE524366 GXZ524366:GYA524366 HHV524366:HHW524366 HRR524366:HRS524366 IBN524366:IBO524366 ILJ524366:ILK524366 IVF524366:IVG524366 JFB524366:JFC524366 JOX524366:JOY524366 JYT524366:JYU524366 KIP524366:KIQ524366 KSL524366:KSM524366 LCH524366:LCI524366 LMD524366:LME524366 LVZ524366:LWA524366 MFV524366:MFW524366 MPR524366:MPS524366 MZN524366:MZO524366 NJJ524366:NJK524366 NTF524366:NTG524366 ODB524366:ODC524366 OMX524366:OMY524366 OWT524366:OWU524366 PGP524366:PGQ524366 PQL524366:PQM524366 QAH524366:QAI524366 QKD524366:QKE524366 QTZ524366:QUA524366 RDV524366:RDW524366 RNR524366:RNS524366 RXN524366:RXO524366 SHJ524366:SHK524366 SRF524366:SRG524366 TBB524366:TBC524366 TKX524366:TKY524366 TUT524366:TUU524366 UEP524366:UEQ524366 UOL524366:UOM524366 UYH524366:UYI524366 VID524366:VIE524366 VRZ524366:VSA524366 WBV524366:WBW524366 WLR524366:WLS524366 WVN524366:WVO524366 G589902 JB589902:JC589902 SX589902:SY589902 ACT589902:ACU589902 AMP589902:AMQ589902 AWL589902:AWM589902 BGH589902:BGI589902 BQD589902:BQE589902 BZZ589902:CAA589902 CJV589902:CJW589902 CTR589902:CTS589902 DDN589902:DDO589902 DNJ589902:DNK589902 DXF589902:DXG589902 EHB589902:EHC589902 EQX589902:EQY589902 FAT589902:FAU589902 FKP589902:FKQ589902 FUL589902:FUM589902 GEH589902:GEI589902 GOD589902:GOE589902 GXZ589902:GYA589902 HHV589902:HHW589902 HRR589902:HRS589902 IBN589902:IBO589902 ILJ589902:ILK589902 IVF589902:IVG589902 JFB589902:JFC589902 JOX589902:JOY589902 JYT589902:JYU589902 KIP589902:KIQ589902 KSL589902:KSM589902 LCH589902:LCI589902 LMD589902:LME589902 LVZ589902:LWA589902 MFV589902:MFW589902 MPR589902:MPS589902 MZN589902:MZO589902 NJJ589902:NJK589902 NTF589902:NTG589902 ODB589902:ODC589902 OMX589902:OMY589902 OWT589902:OWU589902 PGP589902:PGQ589902 PQL589902:PQM589902 QAH589902:QAI589902 QKD589902:QKE589902 QTZ589902:QUA589902 RDV589902:RDW589902 RNR589902:RNS589902 RXN589902:RXO589902 SHJ589902:SHK589902 SRF589902:SRG589902 TBB589902:TBC589902 TKX589902:TKY589902 TUT589902:TUU589902 UEP589902:UEQ589902 UOL589902:UOM589902 UYH589902:UYI589902 VID589902:VIE589902 VRZ589902:VSA589902 WBV589902:WBW589902 WLR589902:WLS589902 WVN589902:WVO589902 G655438 JB655438:JC655438 SX655438:SY655438 ACT655438:ACU655438 AMP655438:AMQ655438 AWL655438:AWM655438 BGH655438:BGI655438 BQD655438:BQE655438 BZZ655438:CAA655438 CJV655438:CJW655438 CTR655438:CTS655438 DDN655438:DDO655438 DNJ655438:DNK655438 DXF655438:DXG655438 EHB655438:EHC655438 EQX655438:EQY655438 FAT655438:FAU655438 FKP655438:FKQ655438 FUL655438:FUM655438 GEH655438:GEI655438 GOD655438:GOE655438 GXZ655438:GYA655438 HHV655438:HHW655438 HRR655438:HRS655438 IBN655438:IBO655438 ILJ655438:ILK655438 IVF655438:IVG655438 JFB655438:JFC655438 JOX655438:JOY655438 JYT655438:JYU655438 KIP655438:KIQ655438 KSL655438:KSM655438 LCH655438:LCI655438 LMD655438:LME655438 LVZ655438:LWA655438 MFV655438:MFW655438 MPR655438:MPS655438 MZN655438:MZO655438 NJJ655438:NJK655438 NTF655438:NTG655438 ODB655438:ODC655438 OMX655438:OMY655438 OWT655438:OWU655438 PGP655438:PGQ655438 PQL655438:PQM655438 QAH655438:QAI655438 QKD655438:QKE655438 QTZ655438:QUA655438 RDV655438:RDW655438 RNR655438:RNS655438 RXN655438:RXO655438 SHJ655438:SHK655438 SRF655438:SRG655438 TBB655438:TBC655438 TKX655438:TKY655438 TUT655438:TUU655438 UEP655438:UEQ655438 UOL655438:UOM655438 UYH655438:UYI655438 VID655438:VIE655438 VRZ655438:VSA655438 WBV655438:WBW655438 WLR655438:WLS655438 WVN655438:WVO655438 G720974 JB720974:JC720974 SX720974:SY720974 ACT720974:ACU720974 AMP720974:AMQ720974 AWL720974:AWM720974 BGH720974:BGI720974 BQD720974:BQE720974 BZZ720974:CAA720974 CJV720974:CJW720974 CTR720974:CTS720974 DDN720974:DDO720974 DNJ720974:DNK720974 DXF720974:DXG720974 EHB720974:EHC720974 EQX720974:EQY720974 FAT720974:FAU720974 FKP720974:FKQ720974 FUL720974:FUM720974 GEH720974:GEI720974 GOD720974:GOE720974 GXZ720974:GYA720974 HHV720974:HHW720974 HRR720974:HRS720974 IBN720974:IBO720974 ILJ720974:ILK720974 IVF720974:IVG720974 JFB720974:JFC720974 JOX720974:JOY720974 JYT720974:JYU720974 KIP720974:KIQ720974 KSL720974:KSM720974 LCH720974:LCI720974 LMD720974:LME720974 LVZ720974:LWA720974 MFV720974:MFW720974 MPR720974:MPS720974 MZN720974:MZO720974 NJJ720974:NJK720974 NTF720974:NTG720974 ODB720974:ODC720974 OMX720974:OMY720974 OWT720974:OWU720974 PGP720974:PGQ720974 PQL720974:PQM720974 QAH720974:QAI720974 QKD720974:QKE720974 QTZ720974:QUA720974 RDV720974:RDW720974 RNR720974:RNS720974 RXN720974:RXO720974 SHJ720974:SHK720974 SRF720974:SRG720974 TBB720974:TBC720974 TKX720974:TKY720974 TUT720974:TUU720974 UEP720974:UEQ720974 UOL720974:UOM720974 UYH720974:UYI720974 VID720974:VIE720974 VRZ720974:VSA720974 WBV720974:WBW720974 WLR720974:WLS720974 WVN720974:WVO720974 G786510 JB786510:JC786510 SX786510:SY786510 ACT786510:ACU786510 AMP786510:AMQ786510 AWL786510:AWM786510 BGH786510:BGI786510 BQD786510:BQE786510 BZZ786510:CAA786510 CJV786510:CJW786510 CTR786510:CTS786510 DDN786510:DDO786510 DNJ786510:DNK786510 DXF786510:DXG786510 EHB786510:EHC786510 EQX786510:EQY786510 FAT786510:FAU786510 FKP786510:FKQ786510 FUL786510:FUM786510 GEH786510:GEI786510 GOD786510:GOE786510 GXZ786510:GYA786510 HHV786510:HHW786510 HRR786510:HRS786510 IBN786510:IBO786510 ILJ786510:ILK786510 IVF786510:IVG786510 JFB786510:JFC786510 JOX786510:JOY786510 JYT786510:JYU786510 KIP786510:KIQ786510 KSL786510:KSM786510 LCH786510:LCI786510 LMD786510:LME786510 LVZ786510:LWA786510 MFV786510:MFW786510 MPR786510:MPS786510 MZN786510:MZO786510 NJJ786510:NJK786510 NTF786510:NTG786510 ODB786510:ODC786510 OMX786510:OMY786510 OWT786510:OWU786510 PGP786510:PGQ786510 PQL786510:PQM786510 QAH786510:QAI786510 QKD786510:QKE786510 QTZ786510:QUA786510 RDV786510:RDW786510 RNR786510:RNS786510 RXN786510:RXO786510 SHJ786510:SHK786510 SRF786510:SRG786510 TBB786510:TBC786510 TKX786510:TKY786510 TUT786510:TUU786510 UEP786510:UEQ786510 UOL786510:UOM786510 UYH786510:UYI786510 VID786510:VIE786510 VRZ786510:VSA786510 WBV786510:WBW786510 WLR786510:WLS786510 WVN786510:WVO786510 G852046 JB852046:JC852046 SX852046:SY852046 ACT852046:ACU852046 AMP852046:AMQ852046 AWL852046:AWM852046 BGH852046:BGI852046 BQD852046:BQE852046 BZZ852046:CAA852046 CJV852046:CJW852046 CTR852046:CTS852046 DDN852046:DDO852046 DNJ852046:DNK852046 DXF852046:DXG852046 EHB852046:EHC852046 EQX852046:EQY852046 FAT852046:FAU852046 FKP852046:FKQ852046 FUL852046:FUM852046 GEH852046:GEI852046 GOD852046:GOE852046 GXZ852046:GYA852046 HHV852046:HHW852046 HRR852046:HRS852046 IBN852046:IBO852046 ILJ852046:ILK852046 IVF852046:IVG852046 JFB852046:JFC852046 JOX852046:JOY852046 JYT852046:JYU852046 KIP852046:KIQ852046 KSL852046:KSM852046 LCH852046:LCI852046 LMD852046:LME852046 LVZ852046:LWA852046 MFV852046:MFW852046 MPR852046:MPS852046 MZN852046:MZO852046 NJJ852046:NJK852046 NTF852046:NTG852046 ODB852046:ODC852046 OMX852046:OMY852046 OWT852046:OWU852046 PGP852046:PGQ852046 PQL852046:PQM852046 QAH852046:QAI852046 QKD852046:QKE852046 QTZ852046:QUA852046 RDV852046:RDW852046 RNR852046:RNS852046 RXN852046:RXO852046 SHJ852046:SHK852046 SRF852046:SRG852046 TBB852046:TBC852046 TKX852046:TKY852046 TUT852046:TUU852046 UEP852046:UEQ852046 UOL852046:UOM852046 UYH852046:UYI852046 VID852046:VIE852046 VRZ852046:VSA852046 WBV852046:WBW852046 WLR852046:WLS852046 WVN852046:WVO852046 G917582 JB917582:JC917582 SX917582:SY917582 ACT917582:ACU917582 AMP917582:AMQ917582 AWL917582:AWM917582 BGH917582:BGI917582 BQD917582:BQE917582 BZZ917582:CAA917582 CJV917582:CJW917582 CTR917582:CTS917582 DDN917582:DDO917582 DNJ917582:DNK917582 DXF917582:DXG917582 EHB917582:EHC917582 EQX917582:EQY917582 FAT917582:FAU917582 FKP917582:FKQ917582 FUL917582:FUM917582 GEH917582:GEI917582 GOD917582:GOE917582 GXZ917582:GYA917582 HHV917582:HHW917582 HRR917582:HRS917582 IBN917582:IBO917582 ILJ917582:ILK917582 IVF917582:IVG917582 JFB917582:JFC917582 JOX917582:JOY917582 JYT917582:JYU917582 KIP917582:KIQ917582 KSL917582:KSM917582 LCH917582:LCI917582 LMD917582:LME917582 LVZ917582:LWA917582 MFV917582:MFW917582 MPR917582:MPS917582 MZN917582:MZO917582 NJJ917582:NJK917582 NTF917582:NTG917582 ODB917582:ODC917582 OMX917582:OMY917582 OWT917582:OWU917582 PGP917582:PGQ917582 PQL917582:PQM917582 QAH917582:QAI917582 QKD917582:QKE917582 QTZ917582:QUA917582 RDV917582:RDW917582 RNR917582:RNS917582 RXN917582:RXO917582 SHJ917582:SHK917582 SRF917582:SRG917582 TBB917582:TBC917582 TKX917582:TKY917582 TUT917582:TUU917582 UEP917582:UEQ917582 UOL917582:UOM917582 UYH917582:UYI917582 VID917582:VIE917582 VRZ917582:VSA917582 WBV917582:WBW917582 WLR917582:WLS917582 WVN917582:WVO917582 G983118 JB983118:JC983118 SX983118:SY983118 ACT983118:ACU983118 AMP983118:AMQ983118 AWL983118:AWM983118 BGH983118:BGI983118 BQD983118:BQE983118 BZZ983118:CAA983118 CJV983118:CJW983118 CTR983118:CTS983118 DDN983118:DDO983118 DNJ983118:DNK983118 DXF983118:DXG983118 EHB983118:EHC983118 EQX983118:EQY983118 FAT983118:FAU983118 FKP983118:FKQ983118 FUL983118:FUM983118 GEH983118:GEI983118 GOD983118:GOE983118 GXZ983118:GYA983118 HHV983118:HHW983118 HRR983118:HRS983118 IBN983118:IBO983118 ILJ983118:ILK983118 IVF983118:IVG983118 JFB983118:JFC983118 JOX983118:JOY983118 JYT983118:JYU983118 KIP983118:KIQ983118 KSL983118:KSM983118 LCH983118:LCI983118 LMD983118:LME983118 LVZ983118:LWA983118 MFV983118:MFW983118 MPR983118:MPS983118 MZN983118:MZO983118 NJJ983118:NJK983118 NTF983118:NTG983118 ODB983118:ODC983118 OMX983118:OMY983118 OWT983118:OWU983118 PGP983118:PGQ983118 PQL983118:PQM983118 QAH983118:QAI983118 QKD983118:QKE983118 QTZ983118:QUA983118 RDV983118:RDW983118 RNR983118:RNS983118 RXN983118:RXO983118 SHJ983118:SHK983118 SRF983118:SRG983118 TBB983118:TBC983118 TKX983118:TKY983118 TUT983118:TUU983118 UEP983118:UEQ983118 UOL983118:UOM983118 UYH983118:UYI983118 VID983118:VIE983118 VRZ983118:VSA983118 WBV983118:WBW983118 WLR983118:WLS983118 WVN983118:WVO983118 D82 IX82:IY82 ST82:SU82 ACP82:ACQ82 AML82:AMM82 AWH82:AWI82 BGD82:BGE82 BPZ82:BQA82 BZV82:BZW82 CJR82:CJS82 CTN82:CTO82 DDJ82:DDK82 DNF82:DNG82 DXB82:DXC82 EGX82:EGY82 EQT82:EQU82 FAP82:FAQ82 FKL82:FKM82 FUH82:FUI82 GED82:GEE82 GNZ82:GOA82 GXV82:GXW82 HHR82:HHS82 HRN82:HRO82 IBJ82:IBK82 ILF82:ILG82 IVB82:IVC82 JEX82:JEY82 JOT82:JOU82 JYP82:JYQ82 KIL82:KIM82 KSH82:KSI82 LCD82:LCE82 LLZ82:LMA82 LVV82:LVW82 MFR82:MFS82 MPN82:MPO82 MZJ82:MZK82 NJF82:NJG82 NTB82:NTC82 OCX82:OCY82 OMT82:OMU82 OWP82:OWQ82 PGL82:PGM82 PQH82:PQI82 QAD82:QAE82 QJZ82:QKA82 QTV82:QTW82 RDR82:RDS82 RNN82:RNO82 RXJ82:RXK82 SHF82:SHG82 SRB82:SRC82 TAX82:TAY82 TKT82:TKU82 TUP82:TUQ82 UEL82:UEM82 UOH82:UOI82 UYD82:UYE82 VHZ82:VIA82 VRV82:VRW82 WBR82:WBS82 WLN82:WLO82 WVJ82:WVK82 D65618 IX65618:IY65618 ST65618:SU65618 ACP65618:ACQ65618 AML65618:AMM65618 AWH65618:AWI65618 BGD65618:BGE65618 BPZ65618:BQA65618 BZV65618:BZW65618 CJR65618:CJS65618 CTN65618:CTO65618 DDJ65618:DDK65618 DNF65618:DNG65618 DXB65618:DXC65618 EGX65618:EGY65618 EQT65618:EQU65618 FAP65618:FAQ65618 FKL65618:FKM65618 FUH65618:FUI65618 GED65618:GEE65618 GNZ65618:GOA65618 GXV65618:GXW65618 HHR65618:HHS65618 HRN65618:HRO65618 IBJ65618:IBK65618 ILF65618:ILG65618 IVB65618:IVC65618 JEX65618:JEY65618 JOT65618:JOU65618 JYP65618:JYQ65618 KIL65618:KIM65618 KSH65618:KSI65618 LCD65618:LCE65618 LLZ65618:LMA65618 LVV65618:LVW65618 MFR65618:MFS65618 MPN65618:MPO65618 MZJ65618:MZK65618 NJF65618:NJG65618 NTB65618:NTC65618 OCX65618:OCY65618 OMT65618:OMU65618 OWP65618:OWQ65618 PGL65618:PGM65618 PQH65618:PQI65618 QAD65618:QAE65618 QJZ65618:QKA65618 QTV65618:QTW65618 RDR65618:RDS65618 RNN65618:RNO65618 RXJ65618:RXK65618 SHF65618:SHG65618 SRB65618:SRC65618 TAX65618:TAY65618 TKT65618:TKU65618 TUP65618:TUQ65618 UEL65618:UEM65618 UOH65618:UOI65618 UYD65618:UYE65618 VHZ65618:VIA65618 VRV65618:VRW65618 WBR65618:WBS65618 WLN65618:WLO65618 WVJ65618:WVK65618 D131154 IX131154:IY131154 ST131154:SU131154 ACP131154:ACQ131154 AML131154:AMM131154 AWH131154:AWI131154 BGD131154:BGE131154 BPZ131154:BQA131154 BZV131154:BZW131154 CJR131154:CJS131154 CTN131154:CTO131154 DDJ131154:DDK131154 DNF131154:DNG131154 DXB131154:DXC131154 EGX131154:EGY131154 EQT131154:EQU131154 FAP131154:FAQ131154 FKL131154:FKM131154 FUH131154:FUI131154 GED131154:GEE131154 GNZ131154:GOA131154 GXV131154:GXW131154 HHR131154:HHS131154 HRN131154:HRO131154 IBJ131154:IBK131154 ILF131154:ILG131154 IVB131154:IVC131154 JEX131154:JEY131154 JOT131154:JOU131154 JYP131154:JYQ131154 KIL131154:KIM131154 KSH131154:KSI131154 LCD131154:LCE131154 LLZ131154:LMA131154 LVV131154:LVW131154 MFR131154:MFS131154 MPN131154:MPO131154 MZJ131154:MZK131154 NJF131154:NJG131154 NTB131154:NTC131154 OCX131154:OCY131154 OMT131154:OMU131154 OWP131154:OWQ131154 PGL131154:PGM131154 PQH131154:PQI131154 QAD131154:QAE131154 QJZ131154:QKA131154 QTV131154:QTW131154 RDR131154:RDS131154 RNN131154:RNO131154 RXJ131154:RXK131154 SHF131154:SHG131154 SRB131154:SRC131154 TAX131154:TAY131154 TKT131154:TKU131154 TUP131154:TUQ131154 UEL131154:UEM131154 UOH131154:UOI131154 UYD131154:UYE131154 VHZ131154:VIA131154 VRV131154:VRW131154 WBR131154:WBS131154 WLN131154:WLO131154 WVJ131154:WVK131154 D196690 IX196690:IY196690 ST196690:SU196690 ACP196690:ACQ196690 AML196690:AMM196690 AWH196690:AWI196690 BGD196690:BGE196690 BPZ196690:BQA196690 BZV196690:BZW196690 CJR196690:CJS196690 CTN196690:CTO196690 DDJ196690:DDK196690 DNF196690:DNG196690 DXB196690:DXC196690 EGX196690:EGY196690 EQT196690:EQU196690 FAP196690:FAQ196690 FKL196690:FKM196690 FUH196690:FUI196690 GED196690:GEE196690 GNZ196690:GOA196690 GXV196690:GXW196690 HHR196690:HHS196690 HRN196690:HRO196690 IBJ196690:IBK196690 ILF196690:ILG196690 IVB196690:IVC196690 JEX196690:JEY196690 JOT196690:JOU196690 JYP196690:JYQ196690 KIL196690:KIM196690 KSH196690:KSI196690 LCD196690:LCE196690 LLZ196690:LMA196690 LVV196690:LVW196690 MFR196690:MFS196690 MPN196690:MPO196690 MZJ196690:MZK196690 NJF196690:NJG196690 NTB196690:NTC196690 OCX196690:OCY196690 OMT196690:OMU196690 OWP196690:OWQ196690 PGL196690:PGM196690 PQH196690:PQI196690 QAD196690:QAE196690 QJZ196690:QKA196690 QTV196690:QTW196690 RDR196690:RDS196690 RNN196690:RNO196690 RXJ196690:RXK196690 SHF196690:SHG196690 SRB196690:SRC196690 TAX196690:TAY196690 TKT196690:TKU196690 TUP196690:TUQ196690 UEL196690:UEM196690 UOH196690:UOI196690 UYD196690:UYE196690 VHZ196690:VIA196690 VRV196690:VRW196690 WBR196690:WBS196690 WLN196690:WLO196690 WVJ196690:WVK196690 D262226 IX262226:IY262226 ST262226:SU262226 ACP262226:ACQ262226 AML262226:AMM262226 AWH262226:AWI262226 BGD262226:BGE262226 BPZ262226:BQA262226 BZV262226:BZW262226 CJR262226:CJS262226 CTN262226:CTO262226 DDJ262226:DDK262226 DNF262226:DNG262226 DXB262226:DXC262226 EGX262226:EGY262226 EQT262226:EQU262226 FAP262226:FAQ262226 FKL262226:FKM262226 FUH262226:FUI262226 GED262226:GEE262226 GNZ262226:GOA262226 GXV262226:GXW262226 HHR262226:HHS262226 HRN262226:HRO262226 IBJ262226:IBK262226 ILF262226:ILG262226 IVB262226:IVC262226 JEX262226:JEY262226 JOT262226:JOU262226 JYP262226:JYQ262226 KIL262226:KIM262226 KSH262226:KSI262226 LCD262226:LCE262226 LLZ262226:LMA262226 LVV262226:LVW262226 MFR262226:MFS262226 MPN262226:MPO262226 MZJ262226:MZK262226 NJF262226:NJG262226 NTB262226:NTC262226 OCX262226:OCY262226 OMT262226:OMU262226 OWP262226:OWQ262226 PGL262226:PGM262226 PQH262226:PQI262226 QAD262226:QAE262226 QJZ262226:QKA262226 QTV262226:QTW262226 RDR262226:RDS262226 RNN262226:RNO262226 RXJ262226:RXK262226 SHF262226:SHG262226 SRB262226:SRC262226 TAX262226:TAY262226 TKT262226:TKU262226 TUP262226:TUQ262226 UEL262226:UEM262226 UOH262226:UOI262226 UYD262226:UYE262226 VHZ262226:VIA262226 VRV262226:VRW262226 WBR262226:WBS262226 WLN262226:WLO262226 WVJ262226:WVK262226 D327762 IX327762:IY327762 ST327762:SU327762 ACP327762:ACQ327762 AML327762:AMM327762 AWH327762:AWI327762 BGD327762:BGE327762 BPZ327762:BQA327762 BZV327762:BZW327762 CJR327762:CJS327762 CTN327762:CTO327762 DDJ327762:DDK327762 DNF327762:DNG327762 DXB327762:DXC327762 EGX327762:EGY327762 EQT327762:EQU327762 FAP327762:FAQ327762 FKL327762:FKM327762 FUH327762:FUI327762 GED327762:GEE327762 GNZ327762:GOA327762 GXV327762:GXW327762 HHR327762:HHS327762 HRN327762:HRO327762 IBJ327762:IBK327762 ILF327762:ILG327762 IVB327762:IVC327762 JEX327762:JEY327762 JOT327762:JOU327762 JYP327762:JYQ327762 KIL327762:KIM327762 KSH327762:KSI327762 LCD327762:LCE327762 LLZ327762:LMA327762 LVV327762:LVW327762 MFR327762:MFS327762 MPN327762:MPO327762 MZJ327762:MZK327762 NJF327762:NJG327762 NTB327762:NTC327762 OCX327762:OCY327762 OMT327762:OMU327762 OWP327762:OWQ327762 PGL327762:PGM327762 PQH327762:PQI327762 QAD327762:QAE327762 QJZ327762:QKA327762 QTV327762:QTW327762 RDR327762:RDS327762 RNN327762:RNO327762 RXJ327762:RXK327762 SHF327762:SHG327762 SRB327762:SRC327762 TAX327762:TAY327762 TKT327762:TKU327762 TUP327762:TUQ327762 UEL327762:UEM327762 UOH327762:UOI327762 UYD327762:UYE327762 VHZ327762:VIA327762 VRV327762:VRW327762 WBR327762:WBS327762 WLN327762:WLO327762 WVJ327762:WVK327762 D393298 IX393298:IY393298 ST393298:SU393298 ACP393298:ACQ393298 AML393298:AMM393298 AWH393298:AWI393298 BGD393298:BGE393298 BPZ393298:BQA393298 BZV393298:BZW393298 CJR393298:CJS393298 CTN393298:CTO393298 DDJ393298:DDK393298 DNF393298:DNG393298 DXB393298:DXC393298 EGX393298:EGY393298 EQT393298:EQU393298 FAP393298:FAQ393298 FKL393298:FKM393298 FUH393298:FUI393298 GED393298:GEE393298 GNZ393298:GOA393298 GXV393298:GXW393298 HHR393298:HHS393298 HRN393298:HRO393298 IBJ393298:IBK393298 ILF393298:ILG393298 IVB393298:IVC393298 JEX393298:JEY393298 JOT393298:JOU393298 JYP393298:JYQ393298 KIL393298:KIM393298 KSH393298:KSI393298 LCD393298:LCE393298 LLZ393298:LMA393298 LVV393298:LVW393298 MFR393298:MFS393298 MPN393298:MPO393298 MZJ393298:MZK393298 NJF393298:NJG393298 NTB393298:NTC393298 OCX393298:OCY393298 OMT393298:OMU393298 OWP393298:OWQ393298 PGL393298:PGM393298 PQH393298:PQI393298 QAD393298:QAE393298 QJZ393298:QKA393298 QTV393298:QTW393298 RDR393298:RDS393298 RNN393298:RNO393298 RXJ393298:RXK393298 SHF393298:SHG393298 SRB393298:SRC393298 TAX393298:TAY393298 TKT393298:TKU393298 TUP393298:TUQ393298 UEL393298:UEM393298 UOH393298:UOI393298 UYD393298:UYE393298 VHZ393298:VIA393298 VRV393298:VRW393298 WBR393298:WBS393298 WLN393298:WLO393298 WVJ393298:WVK393298 D458834 IX458834:IY458834 ST458834:SU458834 ACP458834:ACQ458834 AML458834:AMM458834 AWH458834:AWI458834 BGD458834:BGE458834 BPZ458834:BQA458834 BZV458834:BZW458834 CJR458834:CJS458834 CTN458834:CTO458834 DDJ458834:DDK458834 DNF458834:DNG458834 DXB458834:DXC458834 EGX458834:EGY458834 EQT458834:EQU458834 FAP458834:FAQ458834 FKL458834:FKM458834 FUH458834:FUI458834 GED458834:GEE458834 GNZ458834:GOA458834 GXV458834:GXW458834 HHR458834:HHS458834 HRN458834:HRO458834 IBJ458834:IBK458834 ILF458834:ILG458834 IVB458834:IVC458834 JEX458834:JEY458834 JOT458834:JOU458834 JYP458834:JYQ458834 KIL458834:KIM458834 KSH458834:KSI458834 LCD458834:LCE458834 LLZ458834:LMA458834 LVV458834:LVW458834 MFR458834:MFS458834 MPN458834:MPO458834 MZJ458834:MZK458834 NJF458834:NJG458834 NTB458834:NTC458834 OCX458834:OCY458834 OMT458834:OMU458834 OWP458834:OWQ458834 PGL458834:PGM458834 PQH458834:PQI458834 QAD458834:QAE458834 QJZ458834:QKA458834 QTV458834:QTW458834 RDR458834:RDS458834 RNN458834:RNO458834 RXJ458834:RXK458834 SHF458834:SHG458834 SRB458834:SRC458834 TAX458834:TAY458834 TKT458834:TKU458834 TUP458834:TUQ458834 UEL458834:UEM458834 UOH458834:UOI458834 UYD458834:UYE458834 VHZ458834:VIA458834 VRV458834:VRW458834 WBR458834:WBS458834 WLN458834:WLO458834 WVJ458834:WVK458834 D524370 IX524370:IY524370 ST524370:SU524370 ACP524370:ACQ524370 AML524370:AMM524370 AWH524370:AWI524370 BGD524370:BGE524370 BPZ524370:BQA524370 BZV524370:BZW524370 CJR524370:CJS524370 CTN524370:CTO524370 DDJ524370:DDK524370 DNF524370:DNG524370 DXB524370:DXC524370 EGX524370:EGY524370 EQT524370:EQU524370 FAP524370:FAQ524370 FKL524370:FKM524370 FUH524370:FUI524370 GED524370:GEE524370 GNZ524370:GOA524370 GXV524370:GXW524370 HHR524370:HHS524370 HRN524370:HRO524370 IBJ524370:IBK524370 ILF524370:ILG524370 IVB524370:IVC524370 JEX524370:JEY524370 JOT524370:JOU524370 JYP524370:JYQ524370 KIL524370:KIM524370 KSH524370:KSI524370 LCD524370:LCE524370 LLZ524370:LMA524370 LVV524370:LVW524370 MFR524370:MFS524370 MPN524370:MPO524370 MZJ524370:MZK524370 NJF524370:NJG524370 NTB524370:NTC524370 OCX524370:OCY524370 OMT524370:OMU524370 OWP524370:OWQ524370 PGL524370:PGM524370 PQH524370:PQI524370 QAD524370:QAE524370 QJZ524370:QKA524370 QTV524370:QTW524370 RDR524370:RDS524370 RNN524370:RNO524370 RXJ524370:RXK524370 SHF524370:SHG524370 SRB524370:SRC524370 TAX524370:TAY524370 TKT524370:TKU524370 TUP524370:TUQ524370 UEL524370:UEM524370 UOH524370:UOI524370 UYD524370:UYE524370 VHZ524370:VIA524370 VRV524370:VRW524370 WBR524370:WBS524370 WLN524370:WLO524370 WVJ524370:WVK524370 D589906 IX589906:IY589906 ST589906:SU589906 ACP589906:ACQ589906 AML589906:AMM589906 AWH589906:AWI589906 BGD589906:BGE589906 BPZ589906:BQA589906 BZV589906:BZW589906 CJR589906:CJS589906 CTN589906:CTO589906 DDJ589906:DDK589906 DNF589906:DNG589906 DXB589906:DXC589906 EGX589906:EGY589906 EQT589906:EQU589906 FAP589906:FAQ589906 FKL589906:FKM589906 FUH589906:FUI589906 GED589906:GEE589906 GNZ589906:GOA589906 GXV589906:GXW589906 HHR589906:HHS589906 HRN589906:HRO589906 IBJ589906:IBK589906 ILF589906:ILG589906 IVB589906:IVC589906 JEX589906:JEY589906 JOT589906:JOU589906 JYP589906:JYQ589906 KIL589906:KIM589906 KSH589906:KSI589906 LCD589906:LCE589906 LLZ589906:LMA589906 LVV589906:LVW589906 MFR589906:MFS589906 MPN589906:MPO589906 MZJ589906:MZK589906 NJF589906:NJG589906 NTB589906:NTC589906 OCX589906:OCY589906 OMT589906:OMU589906 OWP589906:OWQ589906 PGL589906:PGM589906 PQH589906:PQI589906 QAD589906:QAE589906 QJZ589906:QKA589906 QTV589906:QTW589906 RDR589906:RDS589906 RNN589906:RNO589906 RXJ589906:RXK589906 SHF589906:SHG589906 SRB589906:SRC589906 TAX589906:TAY589906 TKT589906:TKU589906 TUP589906:TUQ589906 UEL589906:UEM589906 UOH589906:UOI589906 UYD589906:UYE589906 VHZ589906:VIA589906 VRV589906:VRW589906 WBR589906:WBS589906 WLN589906:WLO589906 WVJ589906:WVK589906 D655442 IX655442:IY655442 ST655442:SU655442 ACP655442:ACQ655442 AML655442:AMM655442 AWH655442:AWI655442 BGD655442:BGE655442 BPZ655442:BQA655442 BZV655442:BZW655442 CJR655442:CJS655442 CTN655442:CTO655442 DDJ655442:DDK655442 DNF655442:DNG655442 DXB655442:DXC655442 EGX655442:EGY655442 EQT655442:EQU655442 FAP655442:FAQ655442 FKL655442:FKM655442 FUH655442:FUI655442 GED655442:GEE655442 GNZ655442:GOA655442 GXV655442:GXW655442 HHR655442:HHS655442 HRN655442:HRO655442 IBJ655442:IBK655442 ILF655442:ILG655442 IVB655442:IVC655442 JEX655442:JEY655442 JOT655442:JOU655442 JYP655442:JYQ655442 KIL655442:KIM655442 KSH655442:KSI655442 LCD655442:LCE655442 LLZ655442:LMA655442 LVV655442:LVW655442 MFR655442:MFS655442 MPN655442:MPO655442 MZJ655442:MZK655442 NJF655442:NJG655442 NTB655442:NTC655442 OCX655442:OCY655442 OMT655442:OMU655442 OWP655442:OWQ655442 PGL655442:PGM655442 PQH655442:PQI655442 QAD655442:QAE655442 QJZ655442:QKA655442 QTV655442:QTW655442 RDR655442:RDS655442 RNN655442:RNO655442 RXJ655442:RXK655442 SHF655442:SHG655442 SRB655442:SRC655442 TAX655442:TAY655442 TKT655442:TKU655442 TUP655442:TUQ655442 UEL655442:UEM655442 UOH655442:UOI655442 UYD655442:UYE655442 VHZ655442:VIA655442 VRV655442:VRW655442 WBR655442:WBS655442 WLN655442:WLO655442 WVJ655442:WVK655442 D720978 IX720978:IY720978 ST720978:SU720978 ACP720978:ACQ720978 AML720978:AMM720978 AWH720978:AWI720978 BGD720978:BGE720978 BPZ720978:BQA720978 BZV720978:BZW720978 CJR720978:CJS720978 CTN720978:CTO720978 DDJ720978:DDK720978 DNF720978:DNG720978 DXB720978:DXC720978 EGX720978:EGY720978 EQT720978:EQU720978 FAP720978:FAQ720978 FKL720978:FKM720978 FUH720978:FUI720978 GED720978:GEE720978 GNZ720978:GOA720978 GXV720978:GXW720978 HHR720978:HHS720978 HRN720978:HRO720978 IBJ720978:IBK720978 ILF720978:ILG720978 IVB720978:IVC720978 JEX720978:JEY720978 JOT720978:JOU720978 JYP720978:JYQ720978 KIL720978:KIM720978 KSH720978:KSI720978 LCD720978:LCE720978 LLZ720978:LMA720978 LVV720978:LVW720978 MFR720978:MFS720978 MPN720978:MPO720978 MZJ720978:MZK720978 NJF720978:NJG720978 NTB720978:NTC720978 OCX720978:OCY720978 OMT720978:OMU720978 OWP720978:OWQ720978 PGL720978:PGM720978 PQH720978:PQI720978 QAD720978:QAE720978 QJZ720978:QKA720978 QTV720978:QTW720978 RDR720978:RDS720978 RNN720978:RNO720978 RXJ720978:RXK720978 SHF720978:SHG720978 SRB720978:SRC720978 TAX720978:TAY720978 TKT720978:TKU720978 TUP720978:TUQ720978 UEL720978:UEM720978 UOH720978:UOI720978 UYD720978:UYE720978 VHZ720978:VIA720978 VRV720978:VRW720978 WBR720978:WBS720978 WLN720978:WLO720978 WVJ720978:WVK720978 D786514 IX786514:IY786514 ST786514:SU786514 ACP786514:ACQ786514 AML786514:AMM786514 AWH786514:AWI786514 BGD786514:BGE786514 BPZ786514:BQA786514 BZV786514:BZW786514 CJR786514:CJS786514 CTN786514:CTO786514 DDJ786514:DDK786514 DNF786514:DNG786514 DXB786514:DXC786514 EGX786514:EGY786514 EQT786514:EQU786514 FAP786514:FAQ786514 FKL786514:FKM786514 FUH786514:FUI786514 GED786514:GEE786514 GNZ786514:GOA786514 GXV786514:GXW786514 HHR786514:HHS786514 HRN786514:HRO786514 IBJ786514:IBK786514 ILF786514:ILG786514 IVB786514:IVC786514 JEX786514:JEY786514 JOT786514:JOU786514 JYP786514:JYQ786514 KIL786514:KIM786514 KSH786514:KSI786514 LCD786514:LCE786514 LLZ786514:LMA786514 LVV786514:LVW786514 MFR786514:MFS786514 MPN786514:MPO786514 MZJ786514:MZK786514 NJF786514:NJG786514 NTB786514:NTC786514 OCX786514:OCY786514 OMT786514:OMU786514 OWP786514:OWQ786514 PGL786514:PGM786514 PQH786514:PQI786514 QAD786514:QAE786514 QJZ786514:QKA786514 QTV786514:QTW786514 RDR786514:RDS786514 RNN786514:RNO786514 RXJ786514:RXK786514 SHF786514:SHG786514 SRB786514:SRC786514 TAX786514:TAY786514 TKT786514:TKU786514 TUP786514:TUQ786514 UEL786514:UEM786514 UOH786514:UOI786514 UYD786514:UYE786514 VHZ786514:VIA786514 VRV786514:VRW786514 WBR786514:WBS786514 WLN786514:WLO786514 WVJ786514:WVK786514 D852050 IX852050:IY852050 ST852050:SU852050 ACP852050:ACQ852050 AML852050:AMM852050 AWH852050:AWI852050 BGD852050:BGE852050 BPZ852050:BQA852050 BZV852050:BZW852050 CJR852050:CJS852050 CTN852050:CTO852050 DDJ852050:DDK852050 DNF852050:DNG852050 DXB852050:DXC852050 EGX852050:EGY852050 EQT852050:EQU852050 FAP852050:FAQ852050 FKL852050:FKM852050 FUH852050:FUI852050 GED852050:GEE852050 GNZ852050:GOA852050 GXV852050:GXW852050 HHR852050:HHS852050 HRN852050:HRO852050 IBJ852050:IBK852050 ILF852050:ILG852050 IVB852050:IVC852050 JEX852050:JEY852050 JOT852050:JOU852050 JYP852050:JYQ852050 KIL852050:KIM852050 KSH852050:KSI852050 LCD852050:LCE852050 LLZ852050:LMA852050 LVV852050:LVW852050 MFR852050:MFS852050 MPN852050:MPO852050 MZJ852050:MZK852050 NJF852050:NJG852050 NTB852050:NTC852050 OCX852050:OCY852050 OMT852050:OMU852050 OWP852050:OWQ852050 PGL852050:PGM852050 PQH852050:PQI852050 QAD852050:QAE852050 QJZ852050:QKA852050 QTV852050:QTW852050 RDR852050:RDS852050 RNN852050:RNO852050 RXJ852050:RXK852050 SHF852050:SHG852050 SRB852050:SRC852050 TAX852050:TAY852050 TKT852050:TKU852050 TUP852050:TUQ852050 UEL852050:UEM852050 UOH852050:UOI852050 UYD852050:UYE852050 VHZ852050:VIA852050 VRV852050:VRW852050 WBR852050:WBS852050 WLN852050:WLO852050 WVJ852050:WVK852050 D917586 IX917586:IY917586 ST917586:SU917586 ACP917586:ACQ917586 AML917586:AMM917586 AWH917586:AWI917586 BGD917586:BGE917586 BPZ917586:BQA917586 BZV917586:BZW917586 CJR917586:CJS917586 CTN917586:CTO917586 DDJ917586:DDK917586 DNF917586:DNG917586 DXB917586:DXC917586 EGX917586:EGY917586 EQT917586:EQU917586 FAP917586:FAQ917586 FKL917586:FKM917586 FUH917586:FUI917586 GED917586:GEE917586 GNZ917586:GOA917586 GXV917586:GXW917586 HHR917586:HHS917586 HRN917586:HRO917586 IBJ917586:IBK917586 ILF917586:ILG917586 IVB917586:IVC917586 JEX917586:JEY917586 JOT917586:JOU917586 JYP917586:JYQ917586 KIL917586:KIM917586 KSH917586:KSI917586 LCD917586:LCE917586 LLZ917586:LMA917586 LVV917586:LVW917586 MFR917586:MFS917586 MPN917586:MPO917586 MZJ917586:MZK917586 NJF917586:NJG917586 NTB917586:NTC917586 OCX917586:OCY917586 OMT917586:OMU917586 OWP917586:OWQ917586 PGL917586:PGM917586 PQH917586:PQI917586 QAD917586:QAE917586 QJZ917586:QKA917586 QTV917586:QTW917586 RDR917586:RDS917586 RNN917586:RNO917586 RXJ917586:RXK917586 SHF917586:SHG917586 SRB917586:SRC917586 TAX917586:TAY917586 TKT917586:TKU917586 TUP917586:TUQ917586 UEL917586:UEM917586 UOH917586:UOI917586 UYD917586:UYE917586 VHZ917586:VIA917586 VRV917586:VRW917586 WBR917586:WBS917586 WLN917586:WLO917586 WVJ917586:WVK917586 D983122 IX983122:IY983122 ST983122:SU983122 ACP983122:ACQ983122 AML983122:AMM983122 AWH983122:AWI983122 BGD983122:BGE983122 BPZ983122:BQA983122 BZV983122:BZW983122 CJR983122:CJS983122 CTN983122:CTO983122 DDJ983122:DDK983122 DNF983122:DNG983122 DXB983122:DXC983122 EGX983122:EGY983122 EQT983122:EQU983122 FAP983122:FAQ983122 FKL983122:FKM983122 FUH983122:FUI983122 GED983122:GEE983122 GNZ983122:GOA983122 GXV983122:GXW983122 HHR983122:HHS983122 HRN983122:HRO983122 IBJ983122:IBK983122 ILF983122:ILG983122 IVB983122:IVC983122 JEX983122:JEY983122 JOT983122:JOU983122 JYP983122:JYQ983122 KIL983122:KIM983122 KSH983122:KSI983122 LCD983122:LCE983122 LLZ983122:LMA983122 LVV983122:LVW983122 MFR983122:MFS983122 MPN983122:MPO983122 MZJ983122:MZK983122 NJF983122:NJG983122 NTB983122:NTC983122 OCX983122:OCY983122 OMT983122:OMU983122 OWP983122:OWQ983122 PGL983122:PGM983122 PQH983122:PQI983122 QAD983122:QAE983122 QJZ983122:QKA983122 QTV983122:QTW983122 RDR983122:RDS983122 RNN983122:RNO983122 RXJ983122:RXK983122 SHF983122:SHG983122 SRB983122:SRC983122 TAX983122:TAY983122 TKT983122:TKU983122 TUP983122:TUQ983122 UEL983122:UEM983122 UOH983122:UOI983122 UYD983122:UYE983122 VHZ983122:VIA983122 VRV983122:VRW983122 WBR983122:WBS983122 WLN983122:WLO983122 WVJ983122:WVK983122 G82 JB82:JC82 SX82:SY82 ACT82:ACU82 AMP82:AMQ82 AWL82:AWM82 BGH82:BGI82 BQD82:BQE82 BZZ82:CAA82 CJV82:CJW82 CTR82:CTS82 DDN82:DDO82 DNJ82:DNK82 DXF82:DXG82 EHB82:EHC82 EQX82:EQY82 FAT82:FAU82 FKP82:FKQ82 FUL82:FUM82 GEH82:GEI82 GOD82:GOE82 GXZ82:GYA82 HHV82:HHW82 HRR82:HRS82 IBN82:IBO82 ILJ82:ILK82 IVF82:IVG82 JFB82:JFC82 JOX82:JOY82 JYT82:JYU82 KIP82:KIQ82 KSL82:KSM82 LCH82:LCI82 LMD82:LME82 LVZ82:LWA82 MFV82:MFW82 MPR82:MPS82 MZN82:MZO82 NJJ82:NJK82 NTF82:NTG82 ODB82:ODC82 OMX82:OMY82 OWT82:OWU82 PGP82:PGQ82 PQL82:PQM82 QAH82:QAI82 QKD82:QKE82 QTZ82:QUA82 RDV82:RDW82 RNR82:RNS82 RXN82:RXO82 SHJ82:SHK82 SRF82:SRG82 TBB82:TBC82 TKX82:TKY82 TUT82:TUU82 UEP82:UEQ82 UOL82:UOM82 UYH82:UYI82 VID82:VIE82 VRZ82:VSA82 WBV82:WBW82 WLR82:WLS82 WVN82:WVO82 G65618 JB65618:JC65618 SX65618:SY65618 ACT65618:ACU65618 AMP65618:AMQ65618 AWL65618:AWM65618 BGH65618:BGI65618 BQD65618:BQE65618 BZZ65618:CAA65618 CJV65618:CJW65618 CTR65618:CTS65618 DDN65618:DDO65618 DNJ65618:DNK65618 DXF65618:DXG65618 EHB65618:EHC65618 EQX65618:EQY65618 FAT65618:FAU65618 FKP65618:FKQ65618 FUL65618:FUM65618 GEH65618:GEI65618 GOD65618:GOE65618 GXZ65618:GYA65618 HHV65618:HHW65618 HRR65618:HRS65618 IBN65618:IBO65618 ILJ65618:ILK65618 IVF65618:IVG65618 JFB65618:JFC65618 JOX65618:JOY65618 JYT65618:JYU65618 KIP65618:KIQ65618 KSL65618:KSM65618 LCH65618:LCI65618 LMD65618:LME65618 LVZ65618:LWA65618 MFV65618:MFW65618 MPR65618:MPS65618 MZN65618:MZO65618 NJJ65618:NJK65618 NTF65618:NTG65618 ODB65618:ODC65618 OMX65618:OMY65618 OWT65618:OWU65618 PGP65618:PGQ65618 PQL65618:PQM65618 QAH65618:QAI65618 QKD65618:QKE65618 QTZ65618:QUA65618 RDV65618:RDW65618 RNR65618:RNS65618 RXN65618:RXO65618 SHJ65618:SHK65618 SRF65618:SRG65618 TBB65618:TBC65618 TKX65618:TKY65618 TUT65618:TUU65618 UEP65618:UEQ65618 UOL65618:UOM65618 UYH65618:UYI65618 VID65618:VIE65618 VRZ65618:VSA65618 WBV65618:WBW65618 WLR65618:WLS65618 WVN65618:WVO65618 G131154 JB131154:JC131154 SX131154:SY131154 ACT131154:ACU131154 AMP131154:AMQ131154 AWL131154:AWM131154 BGH131154:BGI131154 BQD131154:BQE131154 BZZ131154:CAA131154 CJV131154:CJW131154 CTR131154:CTS131154 DDN131154:DDO131154 DNJ131154:DNK131154 DXF131154:DXG131154 EHB131154:EHC131154 EQX131154:EQY131154 FAT131154:FAU131154 FKP131154:FKQ131154 FUL131154:FUM131154 GEH131154:GEI131154 GOD131154:GOE131154 GXZ131154:GYA131154 HHV131154:HHW131154 HRR131154:HRS131154 IBN131154:IBO131154 ILJ131154:ILK131154 IVF131154:IVG131154 JFB131154:JFC131154 JOX131154:JOY131154 JYT131154:JYU131154 KIP131154:KIQ131154 KSL131154:KSM131154 LCH131154:LCI131154 LMD131154:LME131154 LVZ131154:LWA131154 MFV131154:MFW131154 MPR131154:MPS131154 MZN131154:MZO131154 NJJ131154:NJK131154 NTF131154:NTG131154 ODB131154:ODC131154 OMX131154:OMY131154 OWT131154:OWU131154 PGP131154:PGQ131154 PQL131154:PQM131154 QAH131154:QAI131154 QKD131154:QKE131154 QTZ131154:QUA131154 RDV131154:RDW131154 RNR131154:RNS131154 RXN131154:RXO131154 SHJ131154:SHK131154 SRF131154:SRG131154 TBB131154:TBC131154 TKX131154:TKY131154 TUT131154:TUU131154 UEP131154:UEQ131154 UOL131154:UOM131154 UYH131154:UYI131154 VID131154:VIE131154 VRZ131154:VSA131154 WBV131154:WBW131154 WLR131154:WLS131154 WVN131154:WVO131154 G196690 JB196690:JC196690 SX196690:SY196690 ACT196690:ACU196690 AMP196690:AMQ196690 AWL196690:AWM196690 BGH196690:BGI196690 BQD196690:BQE196690 BZZ196690:CAA196690 CJV196690:CJW196690 CTR196690:CTS196690 DDN196690:DDO196690 DNJ196690:DNK196690 DXF196690:DXG196690 EHB196690:EHC196690 EQX196690:EQY196690 FAT196690:FAU196690 FKP196690:FKQ196690 FUL196690:FUM196690 GEH196690:GEI196690 GOD196690:GOE196690 GXZ196690:GYA196690 HHV196690:HHW196690 HRR196690:HRS196690 IBN196690:IBO196690 ILJ196690:ILK196690 IVF196690:IVG196690 JFB196690:JFC196690 JOX196690:JOY196690 JYT196690:JYU196690 KIP196690:KIQ196690 KSL196690:KSM196690 LCH196690:LCI196690 LMD196690:LME196690 LVZ196690:LWA196690 MFV196690:MFW196690 MPR196690:MPS196690 MZN196690:MZO196690 NJJ196690:NJK196690 NTF196690:NTG196690 ODB196690:ODC196690 OMX196690:OMY196690 OWT196690:OWU196690 PGP196690:PGQ196690 PQL196690:PQM196690 QAH196690:QAI196690 QKD196690:QKE196690 QTZ196690:QUA196690 RDV196690:RDW196690 RNR196690:RNS196690 RXN196690:RXO196690 SHJ196690:SHK196690 SRF196690:SRG196690 TBB196690:TBC196690 TKX196690:TKY196690 TUT196690:TUU196690 UEP196690:UEQ196690 UOL196690:UOM196690 UYH196690:UYI196690 VID196690:VIE196690 VRZ196690:VSA196690 WBV196690:WBW196690 WLR196690:WLS196690 WVN196690:WVO196690 G262226 JB262226:JC262226 SX262226:SY262226 ACT262226:ACU262226 AMP262226:AMQ262226 AWL262226:AWM262226 BGH262226:BGI262226 BQD262226:BQE262226 BZZ262226:CAA262226 CJV262226:CJW262226 CTR262226:CTS262226 DDN262226:DDO262226 DNJ262226:DNK262226 DXF262226:DXG262226 EHB262226:EHC262226 EQX262226:EQY262226 FAT262226:FAU262226 FKP262226:FKQ262226 FUL262226:FUM262226 GEH262226:GEI262226 GOD262226:GOE262226 GXZ262226:GYA262226 HHV262226:HHW262226 HRR262226:HRS262226 IBN262226:IBO262226 ILJ262226:ILK262226 IVF262226:IVG262226 JFB262226:JFC262226 JOX262226:JOY262226 JYT262226:JYU262226 KIP262226:KIQ262226 KSL262226:KSM262226 LCH262226:LCI262226 LMD262226:LME262226 LVZ262226:LWA262226 MFV262226:MFW262226 MPR262226:MPS262226 MZN262226:MZO262226 NJJ262226:NJK262226 NTF262226:NTG262226 ODB262226:ODC262226 OMX262226:OMY262226 OWT262226:OWU262226 PGP262226:PGQ262226 PQL262226:PQM262226 QAH262226:QAI262226 QKD262226:QKE262226 QTZ262226:QUA262226 RDV262226:RDW262226 RNR262226:RNS262226 RXN262226:RXO262226 SHJ262226:SHK262226 SRF262226:SRG262226 TBB262226:TBC262226 TKX262226:TKY262226 TUT262226:TUU262226 UEP262226:UEQ262226 UOL262226:UOM262226 UYH262226:UYI262226 VID262226:VIE262226 VRZ262226:VSA262226 WBV262226:WBW262226 WLR262226:WLS262226 WVN262226:WVO262226 G327762 JB327762:JC327762 SX327762:SY327762 ACT327762:ACU327762 AMP327762:AMQ327762 AWL327762:AWM327762 BGH327762:BGI327762 BQD327762:BQE327762 BZZ327762:CAA327762 CJV327762:CJW327762 CTR327762:CTS327762 DDN327762:DDO327762 DNJ327762:DNK327762 DXF327762:DXG327762 EHB327762:EHC327762 EQX327762:EQY327762 FAT327762:FAU327762 FKP327762:FKQ327762 FUL327762:FUM327762 GEH327762:GEI327762 GOD327762:GOE327762 GXZ327762:GYA327762 HHV327762:HHW327762 HRR327762:HRS327762 IBN327762:IBO327762 ILJ327762:ILK327762 IVF327762:IVG327762 JFB327762:JFC327762 JOX327762:JOY327762 JYT327762:JYU327762 KIP327762:KIQ327762 KSL327762:KSM327762 LCH327762:LCI327762 LMD327762:LME327762 LVZ327762:LWA327762 MFV327762:MFW327762 MPR327762:MPS327762 MZN327762:MZO327762 NJJ327762:NJK327762 NTF327762:NTG327762 ODB327762:ODC327762 OMX327762:OMY327762 OWT327762:OWU327762 PGP327762:PGQ327762 PQL327762:PQM327762 QAH327762:QAI327762 QKD327762:QKE327762 QTZ327762:QUA327762 RDV327762:RDW327762 RNR327762:RNS327762 RXN327762:RXO327762 SHJ327762:SHK327762 SRF327762:SRG327762 TBB327762:TBC327762 TKX327762:TKY327762 TUT327762:TUU327762 UEP327762:UEQ327762 UOL327762:UOM327762 UYH327762:UYI327762 VID327762:VIE327762 VRZ327762:VSA327762 WBV327762:WBW327762 WLR327762:WLS327762 WVN327762:WVO327762 G393298 JB393298:JC393298 SX393298:SY393298 ACT393298:ACU393298 AMP393298:AMQ393298 AWL393298:AWM393298 BGH393298:BGI393298 BQD393298:BQE393298 BZZ393298:CAA393298 CJV393298:CJW393298 CTR393298:CTS393298 DDN393298:DDO393298 DNJ393298:DNK393298 DXF393298:DXG393298 EHB393298:EHC393298 EQX393298:EQY393298 FAT393298:FAU393298 FKP393298:FKQ393298 FUL393298:FUM393298 GEH393298:GEI393298 GOD393298:GOE393298 GXZ393298:GYA393298 HHV393298:HHW393298 HRR393298:HRS393298 IBN393298:IBO393298 ILJ393298:ILK393298 IVF393298:IVG393298 JFB393298:JFC393298 JOX393298:JOY393298 JYT393298:JYU393298 KIP393298:KIQ393298 KSL393298:KSM393298 LCH393298:LCI393298 LMD393298:LME393298 LVZ393298:LWA393298 MFV393298:MFW393298 MPR393298:MPS393298 MZN393298:MZO393298 NJJ393298:NJK393298 NTF393298:NTG393298 ODB393298:ODC393298 OMX393298:OMY393298 OWT393298:OWU393298 PGP393298:PGQ393298 PQL393298:PQM393298 QAH393298:QAI393298 QKD393298:QKE393298 QTZ393298:QUA393298 RDV393298:RDW393298 RNR393298:RNS393298 RXN393298:RXO393298 SHJ393298:SHK393298 SRF393298:SRG393298 TBB393298:TBC393298 TKX393298:TKY393298 TUT393298:TUU393298 UEP393298:UEQ393298 UOL393298:UOM393298 UYH393298:UYI393298 VID393298:VIE393298 VRZ393298:VSA393298 WBV393298:WBW393298 WLR393298:WLS393298 WVN393298:WVO393298 G458834 JB458834:JC458834 SX458834:SY458834 ACT458834:ACU458834 AMP458834:AMQ458834 AWL458834:AWM458834 BGH458834:BGI458834 BQD458834:BQE458834 BZZ458834:CAA458834 CJV458834:CJW458834 CTR458834:CTS458834 DDN458834:DDO458834 DNJ458834:DNK458834 DXF458834:DXG458834 EHB458834:EHC458834 EQX458834:EQY458834 FAT458834:FAU458834 FKP458834:FKQ458834 FUL458834:FUM458834 GEH458834:GEI458834 GOD458834:GOE458834 GXZ458834:GYA458834 HHV458834:HHW458834 HRR458834:HRS458834 IBN458834:IBO458834 ILJ458834:ILK458834 IVF458834:IVG458834 JFB458834:JFC458834 JOX458834:JOY458834 JYT458834:JYU458834 KIP458834:KIQ458834 KSL458834:KSM458834 LCH458834:LCI458834 LMD458834:LME458834 LVZ458834:LWA458834 MFV458834:MFW458834 MPR458834:MPS458834 MZN458834:MZO458834 NJJ458834:NJK458834 NTF458834:NTG458834 ODB458834:ODC458834 OMX458834:OMY458834 OWT458834:OWU458834 PGP458834:PGQ458834 PQL458834:PQM458834 QAH458834:QAI458834 QKD458834:QKE458834 QTZ458834:QUA458834 RDV458834:RDW458834 RNR458834:RNS458834 RXN458834:RXO458834 SHJ458834:SHK458834 SRF458834:SRG458834 TBB458834:TBC458834 TKX458834:TKY458834 TUT458834:TUU458834 UEP458834:UEQ458834 UOL458834:UOM458834 UYH458834:UYI458834 VID458834:VIE458834 VRZ458834:VSA458834 WBV458834:WBW458834 WLR458834:WLS458834 WVN458834:WVO458834 G524370 JB524370:JC524370 SX524370:SY524370 ACT524370:ACU524370 AMP524370:AMQ524370 AWL524370:AWM524370 BGH524370:BGI524370 BQD524370:BQE524370 BZZ524370:CAA524370 CJV524370:CJW524370 CTR524370:CTS524370 DDN524370:DDO524370 DNJ524370:DNK524370 DXF524370:DXG524370 EHB524370:EHC524370 EQX524370:EQY524370 FAT524370:FAU524370 FKP524370:FKQ524370 FUL524370:FUM524370 GEH524370:GEI524370 GOD524370:GOE524370 GXZ524370:GYA524370 HHV524370:HHW524370 HRR524370:HRS524370 IBN524370:IBO524370 ILJ524370:ILK524370 IVF524370:IVG524370 JFB524370:JFC524370 JOX524370:JOY524370 JYT524370:JYU524370 KIP524370:KIQ524370 KSL524370:KSM524370 LCH524370:LCI524370 LMD524370:LME524370 LVZ524370:LWA524370 MFV524370:MFW524370 MPR524370:MPS524370 MZN524370:MZO524370 NJJ524370:NJK524370 NTF524370:NTG524370 ODB524370:ODC524370 OMX524370:OMY524370 OWT524370:OWU524370 PGP524370:PGQ524370 PQL524370:PQM524370 QAH524370:QAI524370 QKD524370:QKE524370 QTZ524370:QUA524370 RDV524370:RDW524370 RNR524370:RNS524370 RXN524370:RXO524370 SHJ524370:SHK524370 SRF524370:SRG524370 TBB524370:TBC524370 TKX524370:TKY524370 TUT524370:TUU524370 UEP524370:UEQ524370 UOL524370:UOM524370 UYH524370:UYI524370 VID524370:VIE524370 VRZ524370:VSA524370 WBV524370:WBW524370 WLR524370:WLS524370 WVN524370:WVO524370 G589906 JB589906:JC589906 SX589906:SY589906 ACT589906:ACU589906 AMP589906:AMQ589906 AWL589906:AWM589906 BGH589906:BGI589906 BQD589906:BQE589906 BZZ589906:CAA589906 CJV589906:CJW589906 CTR589906:CTS589906 DDN589906:DDO589906 DNJ589906:DNK589906 DXF589906:DXG589906 EHB589906:EHC589906 EQX589906:EQY589906 FAT589906:FAU589906 FKP589906:FKQ589906 FUL589906:FUM589906 GEH589906:GEI589906 GOD589906:GOE589906 GXZ589906:GYA589906 HHV589906:HHW589906 HRR589906:HRS589906 IBN589906:IBO589906 ILJ589906:ILK589906 IVF589906:IVG589906 JFB589906:JFC589906 JOX589906:JOY589906 JYT589906:JYU589906 KIP589906:KIQ589906 KSL589906:KSM589906 LCH589906:LCI589906 LMD589906:LME589906 LVZ589906:LWA589906 MFV589906:MFW589906 MPR589906:MPS589906 MZN589906:MZO589906 NJJ589906:NJK589906 NTF589906:NTG589906 ODB589906:ODC589906 OMX589906:OMY589906 OWT589906:OWU589906 PGP589906:PGQ589906 PQL589906:PQM589906 QAH589906:QAI589906 QKD589906:QKE589906 QTZ589906:QUA589906 RDV589906:RDW589906 RNR589906:RNS589906 RXN589906:RXO589906 SHJ589906:SHK589906 SRF589906:SRG589906 TBB589906:TBC589906 TKX589906:TKY589906 TUT589906:TUU589906 UEP589906:UEQ589906 UOL589906:UOM589906 UYH589906:UYI589906 VID589906:VIE589906 VRZ589906:VSA589906 WBV589906:WBW589906 WLR589906:WLS589906 WVN589906:WVO589906 G655442 JB655442:JC655442 SX655442:SY655442 ACT655442:ACU655442 AMP655442:AMQ655442 AWL655442:AWM655442 BGH655442:BGI655442 BQD655442:BQE655442 BZZ655442:CAA655442 CJV655442:CJW655442 CTR655442:CTS655442 DDN655442:DDO655442 DNJ655442:DNK655442 DXF655442:DXG655442 EHB655442:EHC655442 EQX655442:EQY655442 FAT655442:FAU655442 FKP655442:FKQ655442 FUL655442:FUM655442 GEH655442:GEI655442 GOD655442:GOE655442 GXZ655442:GYA655442 HHV655442:HHW655442 HRR655442:HRS655442 IBN655442:IBO655442 ILJ655442:ILK655442 IVF655442:IVG655442 JFB655442:JFC655442 JOX655442:JOY655442 JYT655442:JYU655442 KIP655442:KIQ655442 KSL655442:KSM655442 LCH655442:LCI655442 LMD655442:LME655442 LVZ655442:LWA655442 MFV655442:MFW655442 MPR655442:MPS655442 MZN655442:MZO655442 NJJ655442:NJK655442 NTF655442:NTG655442 ODB655442:ODC655442 OMX655442:OMY655442 OWT655442:OWU655442 PGP655442:PGQ655442 PQL655442:PQM655442 QAH655442:QAI655442 QKD655442:QKE655442 QTZ655442:QUA655442 RDV655442:RDW655442 RNR655442:RNS655442 RXN655442:RXO655442 SHJ655442:SHK655442 SRF655442:SRG655442 TBB655442:TBC655442 TKX655442:TKY655442 TUT655442:TUU655442 UEP655442:UEQ655442 UOL655442:UOM655442 UYH655442:UYI655442 VID655442:VIE655442 VRZ655442:VSA655442 WBV655442:WBW655442 WLR655442:WLS655442 WVN655442:WVO655442 G720978 JB720978:JC720978 SX720978:SY720978 ACT720978:ACU720978 AMP720978:AMQ720978 AWL720978:AWM720978 BGH720978:BGI720978 BQD720978:BQE720978 BZZ720978:CAA720978 CJV720978:CJW720978 CTR720978:CTS720978 DDN720978:DDO720978 DNJ720978:DNK720978 DXF720978:DXG720978 EHB720978:EHC720978 EQX720978:EQY720978 FAT720978:FAU720978 FKP720978:FKQ720978 FUL720978:FUM720978 GEH720978:GEI720978 GOD720978:GOE720978 GXZ720978:GYA720978 HHV720978:HHW720978 HRR720978:HRS720978 IBN720978:IBO720978 ILJ720978:ILK720978 IVF720978:IVG720978 JFB720978:JFC720978 JOX720978:JOY720978 JYT720978:JYU720978 KIP720978:KIQ720978 KSL720978:KSM720978 LCH720978:LCI720978 LMD720978:LME720978 LVZ720978:LWA720978 MFV720978:MFW720978 MPR720978:MPS720978 MZN720978:MZO720978 NJJ720978:NJK720978 NTF720978:NTG720978 ODB720978:ODC720978 OMX720978:OMY720978 OWT720978:OWU720978 PGP720978:PGQ720978 PQL720978:PQM720978 QAH720978:QAI720978 QKD720978:QKE720978 QTZ720978:QUA720978 RDV720978:RDW720978 RNR720978:RNS720978 RXN720978:RXO720978 SHJ720978:SHK720978 SRF720978:SRG720978 TBB720978:TBC720978 TKX720978:TKY720978 TUT720978:TUU720978 UEP720978:UEQ720978 UOL720978:UOM720978 UYH720978:UYI720978 VID720978:VIE720978 VRZ720978:VSA720978 WBV720978:WBW720978 WLR720978:WLS720978 WVN720978:WVO720978 G786514 JB786514:JC786514 SX786514:SY786514 ACT786514:ACU786514 AMP786514:AMQ786514 AWL786514:AWM786514 BGH786514:BGI786514 BQD786514:BQE786514 BZZ786514:CAA786514 CJV786514:CJW786514 CTR786514:CTS786514 DDN786514:DDO786514 DNJ786514:DNK786514 DXF786514:DXG786514 EHB786514:EHC786514 EQX786514:EQY786514 FAT786514:FAU786514 FKP786514:FKQ786514 FUL786514:FUM786514 GEH786514:GEI786514 GOD786514:GOE786514 GXZ786514:GYA786514 HHV786514:HHW786514 HRR786514:HRS786514 IBN786514:IBO786514 ILJ786514:ILK786514 IVF786514:IVG786514 JFB786514:JFC786514 JOX786514:JOY786514 JYT786514:JYU786514 KIP786514:KIQ786514 KSL786514:KSM786514 LCH786514:LCI786514 LMD786514:LME786514 LVZ786514:LWA786514 MFV786514:MFW786514 MPR786514:MPS786514 MZN786514:MZO786514 NJJ786514:NJK786514 NTF786514:NTG786514 ODB786514:ODC786514 OMX786514:OMY786514 OWT786514:OWU786514 PGP786514:PGQ786514 PQL786514:PQM786514 QAH786514:QAI786514 QKD786514:QKE786514 QTZ786514:QUA786514 RDV786514:RDW786514 RNR786514:RNS786514 RXN786514:RXO786514 SHJ786514:SHK786514 SRF786514:SRG786514 TBB786514:TBC786514 TKX786514:TKY786514 TUT786514:TUU786514 UEP786514:UEQ786514 UOL786514:UOM786514 UYH786514:UYI786514 VID786514:VIE786514 VRZ786514:VSA786514 WBV786514:WBW786514 WLR786514:WLS786514 WVN786514:WVO786514 G852050 JB852050:JC852050 SX852050:SY852050 ACT852050:ACU852050 AMP852050:AMQ852050 AWL852050:AWM852050 BGH852050:BGI852050 BQD852050:BQE852050 BZZ852050:CAA852050 CJV852050:CJW852050 CTR852050:CTS852050 DDN852050:DDO852050 DNJ852050:DNK852050 DXF852050:DXG852050 EHB852050:EHC852050 EQX852050:EQY852050 FAT852050:FAU852050 FKP852050:FKQ852050 FUL852050:FUM852050 GEH852050:GEI852050 GOD852050:GOE852050 GXZ852050:GYA852050 HHV852050:HHW852050 HRR852050:HRS852050 IBN852050:IBO852050 ILJ852050:ILK852050 IVF852050:IVG852050 JFB852050:JFC852050 JOX852050:JOY852050 JYT852050:JYU852050 KIP852050:KIQ852050 KSL852050:KSM852050 LCH852050:LCI852050 LMD852050:LME852050 LVZ852050:LWA852050 MFV852050:MFW852050 MPR852050:MPS852050 MZN852050:MZO852050 NJJ852050:NJK852050 NTF852050:NTG852050 ODB852050:ODC852050 OMX852050:OMY852050 OWT852050:OWU852050 PGP852050:PGQ852050 PQL852050:PQM852050 QAH852050:QAI852050 QKD852050:QKE852050 QTZ852050:QUA852050 RDV852050:RDW852050 RNR852050:RNS852050 RXN852050:RXO852050 SHJ852050:SHK852050 SRF852050:SRG852050 TBB852050:TBC852050 TKX852050:TKY852050 TUT852050:TUU852050 UEP852050:UEQ852050 UOL852050:UOM852050 UYH852050:UYI852050 VID852050:VIE852050 VRZ852050:VSA852050 WBV852050:WBW852050 WLR852050:WLS852050 WVN852050:WVO852050 G917586 JB917586:JC917586 SX917586:SY917586 ACT917586:ACU917586 AMP917586:AMQ917586 AWL917586:AWM917586 BGH917586:BGI917586 BQD917586:BQE917586 BZZ917586:CAA917586 CJV917586:CJW917586 CTR917586:CTS917586 DDN917586:DDO917586 DNJ917586:DNK917586 DXF917586:DXG917586 EHB917586:EHC917586 EQX917586:EQY917586 FAT917586:FAU917586 FKP917586:FKQ917586 FUL917586:FUM917586 GEH917586:GEI917586 GOD917586:GOE917586 GXZ917586:GYA917586 HHV917586:HHW917586 HRR917586:HRS917586 IBN917586:IBO917586 ILJ917586:ILK917586 IVF917586:IVG917586 JFB917586:JFC917586 JOX917586:JOY917586 JYT917586:JYU917586 KIP917586:KIQ917586 KSL917586:KSM917586 LCH917586:LCI917586 LMD917586:LME917586 LVZ917586:LWA917586 MFV917586:MFW917586 MPR917586:MPS917586 MZN917586:MZO917586 NJJ917586:NJK917586 NTF917586:NTG917586 ODB917586:ODC917586 OMX917586:OMY917586 OWT917586:OWU917586 PGP917586:PGQ917586 PQL917586:PQM917586 QAH917586:QAI917586 QKD917586:QKE917586 QTZ917586:QUA917586 RDV917586:RDW917586 RNR917586:RNS917586 RXN917586:RXO917586 SHJ917586:SHK917586 SRF917586:SRG917586 TBB917586:TBC917586 TKX917586:TKY917586 TUT917586:TUU917586 UEP917586:UEQ917586 UOL917586:UOM917586 UYH917586:UYI917586 VID917586:VIE917586 VRZ917586:VSA917586 WBV917586:WBW917586 WLR917586:WLS917586 WVN917586:WVO917586 G983122 JB983122:JC983122 SX983122:SY983122 ACT983122:ACU983122 AMP983122:AMQ983122 AWL983122:AWM983122 BGH983122:BGI983122 BQD983122:BQE983122 BZZ983122:CAA983122 CJV983122:CJW983122 CTR983122:CTS983122 DDN983122:DDO983122 DNJ983122:DNK983122 DXF983122:DXG983122 EHB983122:EHC983122 EQX983122:EQY983122 FAT983122:FAU983122 FKP983122:FKQ983122 FUL983122:FUM983122 GEH983122:GEI983122 GOD983122:GOE983122 GXZ983122:GYA983122 HHV983122:HHW983122 HRR983122:HRS983122 IBN983122:IBO983122 ILJ983122:ILK983122 IVF983122:IVG983122 JFB983122:JFC983122 JOX983122:JOY983122 JYT983122:JYU983122 KIP983122:KIQ983122 KSL983122:KSM983122 LCH983122:LCI983122 LMD983122:LME983122 LVZ983122:LWA983122 MFV983122:MFW983122 MPR983122:MPS983122 MZN983122:MZO983122 NJJ983122:NJK983122 NTF983122:NTG983122 ODB983122:ODC983122 OMX983122:OMY983122 OWT983122:OWU983122 PGP983122:PGQ983122 PQL983122:PQM983122 QAH983122:QAI983122 QKD983122:QKE983122 QTZ983122:QUA983122 RDV983122:RDW983122 RNR983122:RNS983122 RXN983122:RXO983122 SHJ983122:SHK983122 SRF983122:SRG983122 TBB983122:TBC983122 TKX983122:TKY983122 TUT983122:TUU983122 UEP983122:UEQ983122 UOL983122:UOM983122 UYH983122:UYI983122 VID983122:VIE983122 VRZ983122:VSA983122 WBV983122:WBW983122 WLR983122:WLS983122 WVN983122:WVO983122 D85 IX85:IY85 ST85:SU85 ACP85:ACQ85 AML85:AMM85 AWH85:AWI85 BGD85:BGE85 BPZ85:BQA85 BZV85:BZW85 CJR85:CJS85 CTN85:CTO85 DDJ85:DDK85 DNF85:DNG85 DXB85:DXC85 EGX85:EGY85 EQT85:EQU85 FAP85:FAQ85 FKL85:FKM85 FUH85:FUI85 GED85:GEE85 GNZ85:GOA85 GXV85:GXW85 HHR85:HHS85 HRN85:HRO85 IBJ85:IBK85 ILF85:ILG85 IVB85:IVC85 JEX85:JEY85 JOT85:JOU85 JYP85:JYQ85 KIL85:KIM85 KSH85:KSI85 LCD85:LCE85 LLZ85:LMA85 LVV85:LVW85 MFR85:MFS85 MPN85:MPO85 MZJ85:MZK85 NJF85:NJG85 NTB85:NTC85 OCX85:OCY85 OMT85:OMU85 OWP85:OWQ85 PGL85:PGM85 PQH85:PQI85 QAD85:QAE85 QJZ85:QKA85 QTV85:QTW85 RDR85:RDS85 RNN85:RNO85 RXJ85:RXK85 SHF85:SHG85 SRB85:SRC85 TAX85:TAY85 TKT85:TKU85 TUP85:TUQ85 UEL85:UEM85 UOH85:UOI85 UYD85:UYE85 VHZ85:VIA85 VRV85:VRW85 WBR85:WBS85 WLN85:WLO85 WVJ85:WVK85 D65621 IX65621:IY65621 ST65621:SU65621 ACP65621:ACQ65621 AML65621:AMM65621 AWH65621:AWI65621 BGD65621:BGE65621 BPZ65621:BQA65621 BZV65621:BZW65621 CJR65621:CJS65621 CTN65621:CTO65621 DDJ65621:DDK65621 DNF65621:DNG65621 DXB65621:DXC65621 EGX65621:EGY65621 EQT65621:EQU65621 FAP65621:FAQ65621 FKL65621:FKM65621 FUH65621:FUI65621 GED65621:GEE65621 GNZ65621:GOA65621 GXV65621:GXW65621 HHR65621:HHS65621 HRN65621:HRO65621 IBJ65621:IBK65621 ILF65621:ILG65621 IVB65621:IVC65621 JEX65621:JEY65621 JOT65621:JOU65621 JYP65621:JYQ65621 KIL65621:KIM65621 KSH65621:KSI65621 LCD65621:LCE65621 LLZ65621:LMA65621 LVV65621:LVW65621 MFR65621:MFS65621 MPN65621:MPO65621 MZJ65621:MZK65621 NJF65621:NJG65621 NTB65621:NTC65621 OCX65621:OCY65621 OMT65621:OMU65621 OWP65621:OWQ65621 PGL65621:PGM65621 PQH65621:PQI65621 QAD65621:QAE65621 QJZ65621:QKA65621 QTV65621:QTW65621 RDR65621:RDS65621 RNN65621:RNO65621 RXJ65621:RXK65621 SHF65621:SHG65621 SRB65621:SRC65621 TAX65621:TAY65621 TKT65621:TKU65621 TUP65621:TUQ65621 UEL65621:UEM65621 UOH65621:UOI65621 UYD65621:UYE65621 VHZ65621:VIA65621 VRV65621:VRW65621 WBR65621:WBS65621 WLN65621:WLO65621 WVJ65621:WVK65621 D131157 IX131157:IY131157 ST131157:SU131157 ACP131157:ACQ131157 AML131157:AMM131157 AWH131157:AWI131157 BGD131157:BGE131157 BPZ131157:BQA131157 BZV131157:BZW131157 CJR131157:CJS131157 CTN131157:CTO131157 DDJ131157:DDK131157 DNF131157:DNG131157 DXB131157:DXC131157 EGX131157:EGY131157 EQT131157:EQU131157 FAP131157:FAQ131157 FKL131157:FKM131157 FUH131157:FUI131157 GED131157:GEE131157 GNZ131157:GOA131157 GXV131157:GXW131157 HHR131157:HHS131157 HRN131157:HRO131157 IBJ131157:IBK131157 ILF131157:ILG131157 IVB131157:IVC131157 JEX131157:JEY131157 JOT131157:JOU131157 JYP131157:JYQ131157 KIL131157:KIM131157 KSH131157:KSI131157 LCD131157:LCE131157 LLZ131157:LMA131157 LVV131157:LVW131157 MFR131157:MFS131157 MPN131157:MPO131157 MZJ131157:MZK131157 NJF131157:NJG131157 NTB131157:NTC131157 OCX131157:OCY131157 OMT131157:OMU131157 OWP131157:OWQ131157 PGL131157:PGM131157 PQH131157:PQI131157 QAD131157:QAE131157 QJZ131157:QKA131157 QTV131157:QTW131157 RDR131157:RDS131157 RNN131157:RNO131157 RXJ131157:RXK131157 SHF131157:SHG131157 SRB131157:SRC131157 TAX131157:TAY131157 TKT131157:TKU131157 TUP131157:TUQ131157 UEL131157:UEM131157 UOH131157:UOI131157 UYD131157:UYE131157 VHZ131157:VIA131157 VRV131157:VRW131157 WBR131157:WBS131157 WLN131157:WLO131157 WVJ131157:WVK131157 D196693 IX196693:IY196693 ST196693:SU196693 ACP196693:ACQ196693 AML196693:AMM196693 AWH196693:AWI196693 BGD196693:BGE196693 BPZ196693:BQA196693 BZV196693:BZW196693 CJR196693:CJS196693 CTN196693:CTO196693 DDJ196693:DDK196693 DNF196693:DNG196693 DXB196693:DXC196693 EGX196693:EGY196693 EQT196693:EQU196693 FAP196693:FAQ196693 FKL196693:FKM196693 FUH196693:FUI196693 GED196693:GEE196693 GNZ196693:GOA196693 GXV196693:GXW196693 HHR196693:HHS196693 HRN196693:HRO196693 IBJ196693:IBK196693 ILF196693:ILG196693 IVB196693:IVC196693 JEX196693:JEY196693 JOT196693:JOU196693 JYP196693:JYQ196693 KIL196693:KIM196693 KSH196693:KSI196693 LCD196693:LCE196693 LLZ196693:LMA196693 LVV196693:LVW196693 MFR196693:MFS196693 MPN196693:MPO196693 MZJ196693:MZK196693 NJF196693:NJG196693 NTB196693:NTC196693 OCX196693:OCY196693 OMT196693:OMU196693 OWP196693:OWQ196693 PGL196693:PGM196693 PQH196693:PQI196693 QAD196693:QAE196693 QJZ196693:QKA196693 QTV196693:QTW196693 RDR196693:RDS196693 RNN196693:RNO196693 RXJ196693:RXK196693 SHF196693:SHG196693 SRB196693:SRC196693 TAX196693:TAY196693 TKT196693:TKU196693 TUP196693:TUQ196693 UEL196693:UEM196693 UOH196693:UOI196693 UYD196693:UYE196693 VHZ196693:VIA196693 VRV196693:VRW196693 WBR196693:WBS196693 WLN196693:WLO196693 WVJ196693:WVK196693 D262229 IX262229:IY262229 ST262229:SU262229 ACP262229:ACQ262229 AML262229:AMM262229 AWH262229:AWI262229 BGD262229:BGE262229 BPZ262229:BQA262229 BZV262229:BZW262229 CJR262229:CJS262229 CTN262229:CTO262229 DDJ262229:DDK262229 DNF262229:DNG262229 DXB262229:DXC262229 EGX262229:EGY262229 EQT262229:EQU262229 FAP262229:FAQ262229 FKL262229:FKM262229 FUH262229:FUI262229 GED262229:GEE262229 GNZ262229:GOA262229 GXV262229:GXW262229 HHR262229:HHS262229 HRN262229:HRO262229 IBJ262229:IBK262229 ILF262229:ILG262229 IVB262229:IVC262229 JEX262229:JEY262229 JOT262229:JOU262229 JYP262229:JYQ262229 KIL262229:KIM262229 KSH262229:KSI262229 LCD262229:LCE262229 LLZ262229:LMA262229 LVV262229:LVW262229 MFR262229:MFS262229 MPN262229:MPO262229 MZJ262229:MZK262229 NJF262229:NJG262229 NTB262229:NTC262229 OCX262229:OCY262229 OMT262229:OMU262229 OWP262229:OWQ262229 PGL262229:PGM262229 PQH262229:PQI262229 QAD262229:QAE262229 QJZ262229:QKA262229 QTV262229:QTW262229 RDR262229:RDS262229 RNN262229:RNO262229 RXJ262229:RXK262229 SHF262229:SHG262229 SRB262229:SRC262229 TAX262229:TAY262229 TKT262229:TKU262229 TUP262229:TUQ262229 UEL262229:UEM262229 UOH262229:UOI262229 UYD262229:UYE262229 VHZ262229:VIA262229 VRV262229:VRW262229 WBR262229:WBS262229 WLN262229:WLO262229 WVJ262229:WVK262229 D327765 IX327765:IY327765 ST327765:SU327765 ACP327765:ACQ327765 AML327765:AMM327765 AWH327765:AWI327765 BGD327765:BGE327765 BPZ327765:BQA327765 BZV327765:BZW327765 CJR327765:CJS327765 CTN327765:CTO327765 DDJ327765:DDK327765 DNF327765:DNG327765 DXB327765:DXC327765 EGX327765:EGY327765 EQT327765:EQU327765 FAP327765:FAQ327765 FKL327765:FKM327765 FUH327765:FUI327765 GED327765:GEE327765 GNZ327765:GOA327765 GXV327765:GXW327765 HHR327765:HHS327765 HRN327765:HRO327765 IBJ327765:IBK327765 ILF327765:ILG327765 IVB327765:IVC327765 JEX327765:JEY327765 JOT327765:JOU327765 JYP327765:JYQ327765 KIL327765:KIM327765 KSH327765:KSI327765 LCD327765:LCE327765 LLZ327765:LMA327765 LVV327765:LVW327765 MFR327765:MFS327765 MPN327765:MPO327765 MZJ327765:MZK327765 NJF327765:NJG327765 NTB327765:NTC327765 OCX327765:OCY327765 OMT327765:OMU327765 OWP327765:OWQ327765 PGL327765:PGM327765 PQH327765:PQI327765 QAD327765:QAE327765 QJZ327765:QKA327765 QTV327765:QTW327765 RDR327765:RDS327765 RNN327765:RNO327765 RXJ327765:RXK327765 SHF327765:SHG327765 SRB327765:SRC327765 TAX327765:TAY327765 TKT327765:TKU327765 TUP327765:TUQ327765 UEL327765:UEM327765 UOH327765:UOI327765 UYD327765:UYE327765 VHZ327765:VIA327765 VRV327765:VRW327765 WBR327765:WBS327765 WLN327765:WLO327765 WVJ327765:WVK327765 D393301 IX393301:IY393301 ST393301:SU393301 ACP393301:ACQ393301 AML393301:AMM393301 AWH393301:AWI393301 BGD393301:BGE393301 BPZ393301:BQA393301 BZV393301:BZW393301 CJR393301:CJS393301 CTN393301:CTO393301 DDJ393301:DDK393301 DNF393301:DNG393301 DXB393301:DXC393301 EGX393301:EGY393301 EQT393301:EQU393301 FAP393301:FAQ393301 FKL393301:FKM393301 FUH393301:FUI393301 GED393301:GEE393301 GNZ393301:GOA393301 GXV393301:GXW393301 HHR393301:HHS393301 HRN393301:HRO393301 IBJ393301:IBK393301 ILF393301:ILG393301 IVB393301:IVC393301 JEX393301:JEY393301 JOT393301:JOU393301 JYP393301:JYQ393301 KIL393301:KIM393301 KSH393301:KSI393301 LCD393301:LCE393301 LLZ393301:LMA393301 LVV393301:LVW393301 MFR393301:MFS393301 MPN393301:MPO393301 MZJ393301:MZK393301 NJF393301:NJG393301 NTB393301:NTC393301 OCX393301:OCY393301 OMT393301:OMU393301 OWP393301:OWQ393301 PGL393301:PGM393301 PQH393301:PQI393301 QAD393301:QAE393301 QJZ393301:QKA393301 QTV393301:QTW393301 RDR393301:RDS393301 RNN393301:RNO393301 RXJ393301:RXK393301 SHF393301:SHG393301 SRB393301:SRC393301 TAX393301:TAY393301 TKT393301:TKU393301 TUP393301:TUQ393301 UEL393301:UEM393301 UOH393301:UOI393301 UYD393301:UYE393301 VHZ393301:VIA393301 VRV393301:VRW393301 WBR393301:WBS393301 WLN393301:WLO393301 WVJ393301:WVK393301 D458837 IX458837:IY458837 ST458837:SU458837 ACP458837:ACQ458837 AML458837:AMM458837 AWH458837:AWI458837 BGD458837:BGE458837 BPZ458837:BQA458837 BZV458837:BZW458837 CJR458837:CJS458837 CTN458837:CTO458837 DDJ458837:DDK458837 DNF458837:DNG458837 DXB458837:DXC458837 EGX458837:EGY458837 EQT458837:EQU458837 FAP458837:FAQ458837 FKL458837:FKM458837 FUH458837:FUI458837 GED458837:GEE458837 GNZ458837:GOA458837 GXV458837:GXW458837 HHR458837:HHS458837 HRN458837:HRO458837 IBJ458837:IBK458837 ILF458837:ILG458837 IVB458837:IVC458837 JEX458837:JEY458837 JOT458837:JOU458837 JYP458837:JYQ458837 KIL458837:KIM458837 KSH458837:KSI458837 LCD458837:LCE458837 LLZ458837:LMA458837 LVV458837:LVW458837 MFR458837:MFS458837 MPN458837:MPO458837 MZJ458837:MZK458837 NJF458837:NJG458837 NTB458837:NTC458837 OCX458837:OCY458837 OMT458837:OMU458837 OWP458837:OWQ458837 PGL458837:PGM458837 PQH458837:PQI458837 QAD458837:QAE458837 QJZ458837:QKA458837 QTV458837:QTW458837 RDR458837:RDS458837 RNN458837:RNO458837 RXJ458837:RXK458837 SHF458837:SHG458837 SRB458837:SRC458837 TAX458837:TAY458837 TKT458837:TKU458837 TUP458837:TUQ458837 UEL458837:UEM458837 UOH458837:UOI458837 UYD458837:UYE458837 VHZ458837:VIA458837 VRV458837:VRW458837 WBR458837:WBS458837 WLN458837:WLO458837 WVJ458837:WVK458837 D524373 IX524373:IY524373 ST524373:SU524373 ACP524373:ACQ524373 AML524373:AMM524373 AWH524373:AWI524373 BGD524373:BGE524373 BPZ524373:BQA524373 BZV524373:BZW524373 CJR524373:CJS524373 CTN524373:CTO524373 DDJ524373:DDK524373 DNF524373:DNG524373 DXB524373:DXC524373 EGX524373:EGY524373 EQT524373:EQU524373 FAP524373:FAQ524373 FKL524373:FKM524373 FUH524373:FUI524373 GED524373:GEE524373 GNZ524373:GOA524373 GXV524373:GXW524373 HHR524373:HHS524373 HRN524373:HRO524373 IBJ524373:IBK524373 ILF524373:ILG524373 IVB524373:IVC524373 JEX524373:JEY524373 JOT524373:JOU524373 JYP524373:JYQ524373 KIL524373:KIM524373 KSH524373:KSI524373 LCD524373:LCE524373 LLZ524373:LMA524373 LVV524373:LVW524373 MFR524373:MFS524373 MPN524373:MPO524373 MZJ524373:MZK524373 NJF524373:NJG524373 NTB524373:NTC524373 OCX524373:OCY524373 OMT524373:OMU524373 OWP524373:OWQ524373 PGL524373:PGM524373 PQH524373:PQI524373 QAD524373:QAE524373 QJZ524373:QKA524373 QTV524373:QTW524373 RDR524373:RDS524373 RNN524373:RNO524373 RXJ524373:RXK524373 SHF524373:SHG524373 SRB524373:SRC524373 TAX524373:TAY524373 TKT524373:TKU524373 TUP524373:TUQ524373 UEL524373:UEM524373 UOH524373:UOI524373 UYD524373:UYE524373 VHZ524373:VIA524373 VRV524373:VRW524373 WBR524373:WBS524373 WLN524373:WLO524373 WVJ524373:WVK524373 D589909 IX589909:IY589909 ST589909:SU589909 ACP589909:ACQ589909 AML589909:AMM589909 AWH589909:AWI589909 BGD589909:BGE589909 BPZ589909:BQA589909 BZV589909:BZW589909 CJR589909:CJS589909 CTN589909:CTO589909 DDJ589909:DDK589909 DNF589909:DNG589909 DXB589909:DXC589909 EGX589909:EGY589909 EQT589909:EQU589909 FAP589909:FAQ589909 FKL589909:FKM589909 FUH589909:FUI589909 GED589909:GEE589909 GNZ589909:GOA589909 GXV589909:GXW589909 HHR589909:HHS589909 HRN589909:HRO589909 IBJ589909:IBK589909 ILF589909:ILG589909 IVB589909:IVC589909 JEX589909:JEY589909 JOT589909:JOU589909 JYP589909:JYQ589909 KIL589909:KIM589909 KSH589909:KSI589909 LCD589909:LCE589909 LLZ589909:LMA589909 LVV589909:LVW589909 MFR589909:MFS589909 MPN589909:MPO589909 MZJ589909:MZK589909 NJF589909:NJG589909 NTB589909:NTC589909 OCX589909:OCY589909 OMT589909:OMU589909 OWP589909:OWQ589909 PGL589909:PGM589909 PQH589909:PQI589909 QAD589909:QAE589909 QJZ589909:QKA589909 QTV589909:QTW589909 RDR589909:RDS589909 RNN589909:RNO589909 RXJ589909:RXK589909 SHF589909:SHG589909 SRB589909:SRC589909 TAX589909:TAY589909 TKT589909:TKU589909 TUP589909:TUQ589909 UEL589909:UEM589909 UOH589909:UOI589909 UYD589909:UYE589909 VHZ589909:VIA589909 VRV589909:VRW589909 WBR589909:WBS589909 WLN589909:WLO589909 WVJ589909:WVK589909 D655445 IX655445:IY655445 ST655445:SU655445 ACP655445:ACQ655445 AML655445:AMM655445 AWH655445:AWI655445 BGD655445:BGE655445 BPZ655445:BQA655445 BZV655445:BZW655445 CJR655445:CJS655445 CTN655445:CTO655445 DDJ655445:DDK655445 DNF655445:DNG655445 DXB655445:DXC655445 EGX655445:EGY655445 EQT655445:EQU655445 FAP655445:FAQ655445 FKL655445:FKM655445 FUH655445:FUI655445 GED655445:GEE655445 GNZ655445:GOA655445 GXV655445:GXW655445 HHR655445:HHS655445 HRN655445:HRO655445 IBJ655445:IBK655445 ILF655445:ILG655445 IVB655445:IVC655445 JEX655445:JEY655445 JOT655445:JOU655445 JYP655445:JYQ655445 KIL655445:KIM655445 KSH655445:KSI655445 LCD655445:LCE655445 LLZ655445:LMA655445 LVV655445:LVW655445 MFR655445:MFS655445 MPN655445:MPO655445 MZJ655445:MZK655445 NJF655445:NJG655445 NTB655445:NTC655445 OCX655445:OCY655445 OMT655445:OMU655445 OWP655445:OWQ655445 PGL655445:PGM655445 PQH655445:PQI655445 QAD655445:QAE655445 QJZ655445:QKA655445 QTV655445:QTW655445 RDR655445:RDS655445 RNN655445:RNO655445 RXJ655445:RXK655445 SHF655445:SHG655445 SRB655445:SRC655445 TAX655445:TAY655445 TKT655445:TKU655445 TUP655445:TUQ655445 UEL655445:UEM655445 UOH655445:UOI655445 UYD655445:UYE655445 VHZ655445:VIA655445 VRV655445:VRW655445 WBR655445:WBS655445 WLN655445:WLO655445 WVJ655445:WVK655445 D720981 IX720981:IY720981 ST720981:SU720981 ACP720981:ACQ720981 AML720981:AMM720981 AWH720981:AWI720981 BGD720981:BGE720981 BPZ720981:BQA720981 BZV720981:BZW720981 CJR720981:CJS720981 CTN720981:CTO720981 DDJ720981:DDK720981 DNF720981:DNG720981 DXB720981:DXC720981 EGX720981:EGY720981 EQT720981:EQU720981 FAP720981:FAQ720981 FKL720981:FKM720981 FUH720981:FUI720981 GED720981:GEE720981 GNZ720981:GOA720981 GXV720981:GXW720981 HHR720981:HHS720981 HRN720981:HRO720981 IBJ720981:IBK720981 ILF720981:ILG720981 IVB720981:IVC720981 JEX720981:JEY720981 JOT720981:JOU720981 JYP720981:JYQ720981 KIL720981:KIM720981 KSH720981:KSI720981 LCD720981:LCE720981 LLZ720981:LMA720981 LVV720981:LVW720981 MFR720981:MFS720981 MPN720981:MPO720981 MZJ720981:MZK720981 NJF720981:NJG720981 NTB720981:NTC720981 OCX720981:OCY720981 OMT720981:OMU720981 OWP720981:OWQ720981 PGL720981:PGM720981 PQH720981:PQI720981 QAD720981:QAE720981 QJZ720981:QKA720981 QTV720981:QTW720981 RDR720981:RDS720981 RNN720981:RNO720981 RXJ720981:RXK720981 SHF720981:SHG720981 SRB720981:SRC720981 TAX720981:TAY720981 TKT720981:TKU720981 TUP720981:TUQ720981 UEL720981:UEM720981 UOH720981:UOI720981 UYD720981:UYE720981 VHZ720981:VIA720981 VRV720981:VRW720981 WBR720981:WBS720981 WLN720981:WLO720981 WVJ720981:WVK720981 D786517 IX786517:IY786517 ST786517:SU786517 ACP786517:ACQ786517 AML786517:AMM786517 AWH786517:AWI786517 BGD786517:BGE786517 BPZ786517:BQA786517 BZV786517:BZW786517 CJR786517:CJS786517 CTN786517:CTO786517 DDJ786517:DDK786517 DNF786517:DNG786517 DXB786517:DXC786517 EGX786517:EGY786517 EQT786517:EQU786517 FAP786517:FAQ786517 FKL786517:FKM786517 FUH786517:FUI786517 GED786517:GEE786517 GNZ786517:GOA786517 GXV786517:GXW786517 HHR786517:HHS786517 HRN786517:HRO786517 IBJ786517:IBK786517 ILF786517:ILG786517 IVB786517:IVC786517 JEX786517:JEY786517 JOT786517:JOU786517 JYP786517:JYQ786517 KIL786517:KIM786517 KSH786517:KSI786517 LCD786517:LCE786517 LLZ786517:LMA786517 LVV786517:LVW786517 MFR786517:MFS786517 MPN786517:MPO786517 MZJ786517:MZK786517 NJF786517:NJG786517 NTB786517:NTC786517 OCX786517:OCY786517 OMT786517:OMU786517 OWP786517:OWQ786517 PGL786517:PGM786517 PQH786517:PQI786517 QAD786517:QAE786517 QJZ786517:QKA786517 QTV786517:QTW786517 RDR786517:RDS786517 RNN786517:RNO786517 RXJ786517:RXK786517 SHF786517:SHG786517 SRB786517:SRC786517 TAX786517:TAY786517 TKT786517:TKU786517 TUP786517:TUQ786517 UEL786517:UEM786517 UOH786517:UOI786517 UYD786517:UYE786517 VHZ786517:VIA786517 VRV786517:VRW786517 WBR786517:WBS786517 WLN786517:WLO786517 WVJ786517:WVK786517 D852053 IX852053:IY852053 ST852053:SU852053 ACP852053:ACQ852053 AML852053:AMM852053 AWH852053:AWI852053 BGD852053:BGE852053 BPZ852053:BQA852053 BZV852053:BZW852053 CJR852053:CJS852053 CTN852053:CTO852053 DDJ852053:DDK852053 DNF852053:DNG852053 DXB852053:DXC852053 EGX852053:EGY852053 EQT852053:EQU852053 FAP852053:FAQ852053 FKL852053:FKM852053 FUH852053:FUI852053 GED852053:GEE852053 GNZ852053:GOA852053 GXV852053:GXW852053 HHR852053:HHS852053 HRN852053:HRO852053 IBJ852053:IBK852053 ILF852053:ILG852053 IVB852053:IVC852053 JEX852053:JEY852053 JOT852053:JOU852053 JYP852053:JYQ852053 KIL852053:KIM852053 KSH852053:KSI852053 LCD852053:LCE852053 LLZ852053:LMA852053 LVV852053:LVW852053 MFR852053:MFS852053 MPN852053:MPO852053 MZJ852053:MZK852053 NJF852053:NJG852053 NTB852053:NTC852053 OCX852053:OCY852053 OMT852053:OMU852053 OWP852053:OWQ852053 PGL852053:PGM852053 PQH852053:PQI852053 QAD852053:QAE852053 QJZ852053:QKA852053 QTV852053:QTW852053 RDR852053:RDS852053 RNN852053:RNO852053 RXJ852053:RXK852053 SHF852053:SHG852053 SRB852053:SRC852053 TAX852053:TAY852053 TKT852053:TKU852053 TUP852053:TUQ852053 UEL852053:UEM852053 UOH852053:UOI852053 UYD852053:UYE852053 VHZ852053:VIA852053 VRV852053:VRW852053 WBR852053:WBS852053 WLN852053:WLO852053 WVJ852053:WVK852053 D917589 IX917589:IY917589 ST917589:SU917589 ACP917589:ACQ917589 AML917589:AMM917589 AWH917589:AWI917589 BGD917589:BGE917589 BPZ917589:BQA917589 BZV917589:BZW917589 CJR917589:CJS917589 CTN917589:CTO917589 DDJ917589:DDK917589 DNF917589:DNG917589 DXB917589:DXC917589 EGX917589:EGY917589 EQT917589:EQU917589 FAP917589:FAQ917589 FKL917589:FKM917589 FUH917589:FUI917589 GED917589:GEE917589 GNZ917589:GOA917589 GXV917589:GXW917589 HHR917589:HHS917589 HRN917589:HRO917589 IBJ917589:IBK917589 ILF917589:ILG917589 IVB917589:IVC917589 JEX917589:JEY917589 JOT917589:JOU917589 JYP917589:JYQ917589 KIL917589:KIM917589 KSH917589:KSI917589 LCD917589:LCE917589 LLZ917589:LMA917589 LVV917589:LVW917589 MFR917589:MFS917589 MPN917589:MPO917589 MZJ917589:MZK917589 NJF917589:NJG917589 NTB917589:NTC917589 OCX917589:OCY917589 OMT917589:OMU917589 OWP917589:OWQ917589 PGL917589:PGM917589 PQH917589:PQI917589 QAD917589:QAE917589 QJZ917589:QKA917589 QTV917589:QTW917589 RDR917589:RDS917589 RNN917589:RNO917589 RXJ917589:RXK917589 SHF917589:SHG917589 SRB917589:SRC917589 TAX917589:TAY917589 TKT917589:TKU917589 TUP917589:TUQ917589 UEL917589:UEM917589 UOH917589:UOI917589 UYD917589:UYE917589 VHZ917589:VIA917589 VRV917589:VRW917589 WBR917589:WBS917589 WLN917589:WLO917589 WVJ917589:WVK917589 D983125 IX983125:IY983125 ST983125:SU983125 ACP983125:ACQ983125 AML983125:AMM983125 AWH983125:AWI983125 BGD983125:BGE983125 BPZ983125:BQA983125 BZV983125:BZW983125 CJR983125:CJS983125 CTN983125:CTO983125 DDJ983125:DDK983125 DNF983125:DNG983125 DXB983125:DXC983125 EGX983125:EGY983125 EQT983125:EQU983125 FAP983125:FAQ983125 FKL983125:FKM983125 FUH983125:FUI983125 GED983125:GEE983125 GNZ983125:GOA983125 GXV983125:GXW983125 HHR983125:HHS983125 HRN983125:HRO983125 IBJ983125:IBK983125 ILF983125:ILG983125 IVB983125:IVC983125 JEX983125:JEY983125 JOT983125:JOU983125 JYP983125:JYQ983125 KIL983125:KIM983125 KSH983125:KSI983125 LCD983125:LCE983125 LLZ983125:LMA983125 LVV983125:LVW983125 MFR983125:MFS983125 MPN983125:MPO983125 MZJ983125:MZK983125 NJF983125:NJG983125 NTB983125:NTC983125 OCX983125:OCY983125 OMT983125:OMU983125 OWP983125:OWQ983125 PGL983125:PGM983125 PQH983125:PQI983125 QAD983125:QAE983125 QJZ983125:QKA983125 QTV983125:QTW983125 RDR983125:RDS983125 RNN983125:RNO983125 RXJ983125:RXK983125 SHF983125:SHG983125 SRB983125:SRC983125 TAX983125:TAY983125 TKT983125:TKU983125 TUP983125:TUQ983125 UEL983125:UEM983125 UOH983125:UOI983125 UYD983125:UYE983125 VHZ983125:VIA983125 VRV983125:VRW983125 WBR983125:WBS983125 WLN983125:WLO983125 WVJ983125:WVK983125 G85 JB85:JC85 SX85:SY85 ACT85:ACU85 AMP85:AMQ85 AWL85:AWM85 BGH85:BGI85 BQD85:BQE85 BZZ85:CAA85 CJV85:CJW85 CTR85:CTS85 DDN85:DDO85 DNJ85:DNK85 DXF85:DXG85 EHB85:EHC85 EQX85:EQY85 FAT85:FAU85 FKP85:FKQ85 FUL85:FUM85 GEH85:GEI85 GOD85:GOE85 GXZ85:GYA85 HHV85:HHW85 HRR85:HRS85 IBN85:IBO85 ILJ85:ILK85 IVF85:IVG85 JFB85:JFC85 JOX85:JOY85 JYT85:JYU85 KIP85:KIQ85 KSL85:KSM85 LCH85:LCI85 LMD85:LME85 LVZ85:LWA85 MFV85:MFW85 MPR85:MPS85 MZN85:MZO85 NJJ85:NJK85 NTF85:NTG85 ODB85:ODC85 OMX85:OMY85 OWT85:OWU85 PGP85:PGQ85 PQL85:PQM85 QAH85:QAI85 QKD85:QKE85 QTZ85:QUA85 RDV85:RDW85 RNR85:RNS85 RXN85:RXO85 SHJ85:SHK85 SRF85:SRG85 TBB85:TBC85 TKX85:TKY85 TUT85:TUU85 UEP85:UEQ85 UOL85:UOM85 UYH85:UYI85 VID85:VIE85 VRZ85:VSA85 WBV85:WBW85 WLR85:WLS85 WVN85:WVO85 G65621 JB65621:JC65621 SX65621:SY65621 ACT65621:ACU65621 AMP65621:AMQ65621 AWL65621:AWM65621 BGH65621:BGI65621 BQD65621:BQE65621 BZZ65621:CAA65621 CJV65621:CJW65621 CTR65621:CTS65621 DDN65621:DDO65621 DNJ65621:DNK65621 DXF65621:DXG65621 EHB65621:EHC65621 EQX65621:EQY65621 FAT65621:FAU65621 FKP65621:FKQ65621 FUL65621:FUM65621 GEH65621:GEI65621 GOD65621:GOE65621 GXZ65621:GYA65621 HHV65621:HHW65621 HRR65621:HRS65621 IBN65621:IBO65621 ILJ65621:ILK65621 IVF65621:IVG65621 JFB65621:JFC65621 JOX65621:JOY65621 JYT65621:JYU65621 KIP65621:KIQ65621 KSL65621:KSM65621 LCH65621:LCI65621 LMD65621:LME65621 LVZ65621:LWA65621 MFV65621:MFW65621 MPR65621:MPS65621 MZN65621:MZO65621 NJJ65621:NJK65621 NTF65621:NTG65621 ODB65621:ODC65621 OMX65621:OMY65621 OWT65621:OWU65621 PGP65621:PGQ65621 PQL65621:PQM65621 QAH65621:QAI65621 QKD65621:QKE65621 QTZ65621:QUA65621 RDV65621:RDW65621 RNR65621:RNS65621 RXN65621:RXO65621 SHJ65621:SHK65621 SRF65621:SRG65621 TBB65621:TBC65621 TKX65621:TKY65621 TUT65621:TUU65621 UEP65621:UEQ65621 UOL65621:UOM65621 UYH65621:UYI65621 VID65621:VIE65621 VRZ65621:VSA65621 WBV65621:WBW65621 WLR65621:WLS65621 WVN65621:WVO65621 G131157 JB131157:JC131157 SX131157:SY131157 ACT131157:ACU131157 AMP131157:AMQ131157 AWL131157:AWM131157 BGH131157:BGI131157 BQD131157:BQE131157 BZZ131157:CAA131157 CJV131157:CJW131157 CTR131157:CTS131157 DDN131157:DDO131157 DNJ131157:DNK131157 DXF131157:DXG131157 EHB131157:EHC131157 EQX131157:EQY131157 FAT131157:FAU131157 FKP131157:FKQ131157 FUL131157:FUM131157 GEH131157:GEI131157 GOD131157:GOE131157 GXZ131157:GYA131157 HHV131157:HHW131157 HRR131157:HRS131157 IBN131157:IBO131157 ILJ131157:ILK131157 IVF131157:IVG131157 JFB131157:JFC131157 JOX131157:JOY131157 JYT131157:JYU131157 KIP131157:KIQ131157 KSL131157:KSM131157 LCH131157:LCI131157 LMD131157:LME131157 LVZ131157:LWA131157 MFV131157:MFW131157 MPR131157:MPS131157 MZN131157:MZO131157 NJJ131157:NJK131157 NTF131157:NTG131157 ODB131157:ODC131157 OMX131157:OMY131157 OWT131157:OWU131157 PGP131157:PGQ131157 PQL131157:PQM131157 QAH131157:QAI131157 QKD131157:QKE131157 QTZ131157:QUA131157 RDV131157:RDW131157 RNR131157:RNS131157 RXN131157:RXO131157 SHJ131157:SHK131157 SRF131157:SRG131157 TBB131157:TBC131157 TKX131157:TKY131157 TUT131157:TUU131157 UEP131157:UEQ131157 UOL131157:UOM131157 UYH131157:UYI131157 VID131157:VIE131157 VRZ131157:VSA131157 WBV131157:WBW131157 WLR131157:WLS131157 WVN131157:WVO131157 G196693 JB196693:JC196693 SX196693:SY196693 ACT196693:ACU196693 AMP196693:AMQ196693 AWL196693:AWM196693 BGH196693:BGI196693 BQD196693:BQE196693 BZZ196693:CAA196693 CJV196693:CJW196693 CTR196693:CTS196693 DDN196693:DDO196693 DNJ196693:DNK196693 DXF196693:DXG196693 EHB196693:EHC196693 EQX196693:EQY196693 FAT196693:FAU196693 FKP196693:FKQ196693 FUL196693:FUM196693 GEH196693:GEI196693 GOD196693:GOE196693 GXZ196693:GYA196693 HHV196693:HHW196693 HRR196693:HRS196693 IBN196693:IBO196693 ILJ196693:ILK196693 IVF196693:IVG196693 JFB196693:JFC196693 JOX196693:JOY196693 JYT196693:JYU196693 KIP196693:KIQ196693 KSL196693:KSM196693 LCH196693:LCI196693 LMD196693:LME196693 LVZ196693:LWA196693 MFV196693:MFW196693 MPR196693:MPS196693 MZN196693:MZO196693 NJJ196693:NJK196693 NTF196693:NTG196693 ODB196693:ODC196693 OMX196693:OMY196693 OWT196693:OWU196693 PGP196693:PGQ196693 PQL196693:PQM196693 QAH196693:QAI196693 QKD196693:QKE196693 QTZ196693:QUA196693 RDV196693:RDW196693 RNR196693:RNS196693 RXN196693:RXO196693 SHJ196693:SHK196693 SRF196693:SRG196693 TBB196693:TBC196693 TKX196693:TKY196693 TUT196693:TUU196693 UEP196693:UEQ196693 UOL196693:UOM196693 UYH196693:UYI196693 VID196693:VIE196693 VRZ196693:VSA196693 WBV196693:WBW196693 WLR196693:WLS196693 WVN196693:WVO196693 G262229 JB262229:JC262229 SX262229:SY262229 ACT262229:ACU262229 AMP262229:AMQ262229 AWL262229:AWM262229 BGH262229:BGI262229 BQD262229:BQE262229 BZZ262229:CAA262229 CJV262229:CJW262229 CTR262229:CTS262229 DDN262229:DDO262229 DNJ262229:DNK262229 DXF262229:DXG262229 EHB262229:EHC262229 EQX262229:EQY262229 FAT262229:FAU262229 FKP262229:FKQ262229 FUL262229:FUM262229 GEH262229:GEI262229 GOD262229:GOE262229 GXZ262229:GYA262229 HHV262229:HHW262229 HRR262229:HRS262229 IBN262229:IBO262229 ILJ262229:ILK262229 IVF262229:IVG262229 JFB262229:JFC262229 JOX262229:JOY262229 JYT262229:JYU262229 KIP262229:KIQ262229 KSL262229:KSM262229 LCH262229:LCI262229 LMD262229:LME262229 LVZ262229:LWA262229 MFV262229:MFW262229 MPR262229:MPS262229 MZN262229:MZO262229 NJJ262229:NJK262229 NTF262229:NTG262229 ODB262229:ODC262229 OMX262229:OMY262229 OWT262229:OWU262229 PGP262229:PGQ262229 PQL262229:PQM262229 QAH262229:QAI262229 QKD262229:QKE262229 QTZ262229:QUA262229 RDV262229:RDW262229 RNR262229:RNS262229 RXN262229:RXO262229 SHJ262229:SHK262229 SRF262229:SRG262229 TBB262229:TBC262229 TKX262229:TKY262229 TUT262229:TUU262229 UEP262229:UEQ262229 UOL262229:UOM262229 UYH262229:UYI262229 VID262229:VIE262229 VRZ262229:VSA262229 WBV262229:WBW262229 WLR262229:WLS262229 WVN262229:WVO262229 G327765 JB327765:JC327765 SX327765:SY327765 ACT327765:ACU327765 AMP327765:AMQ327765 AWL327765:AWM327765 BGH327765:BGI327765 BQD327765:BQE327765 BZZ327765:CAA327765 CJV327765:CJW327765 CTR327765:CTS327765 DDN327765:DDO327765 DNJ327765:DNK327765 DXF327765:DXG327765 EHB327765:EHC327765 EQX327765:EQY327765 FAT327765:FAU327765 FKP327765:FKQ327765 FUL327765:FUM327765 GEH327765:GEI327765 GOD327765:GOE327765 GXZ327765:GYA327765 HHV327765:HHW327765 HRR327765:HRS327765 IBN327765:IBO327765 ILJ327765:ILK327765 IVF327765:IVG327765 JFB327765:JFC327765 JOX327765:JOY327765 JYT327765:JYU327765 KIP327765:KIQ327765 KSL327765:KSM327765 LCH327765:LCI327765 LMD327765:LME327765 LVZ327765:LWA327765 MFV327765:MFW327765 MPR327765:MPS327765 MZN327765:MZO327765 NJJ327765:NJK327765 NTF327765:NTG327765 ODB327765:ODC327765 OMX327765:OMY327765 OWT327765:OWU327765 PGP327765:PGQ327765 PQL327765:PQM327765 QAH327765:QAI327765 QKD327765:QKE327765 QTZ327765:QUA327765 RDV327765:RDW327765 RNR327765:RNS327765 RXN327765:RXO327765 SHJ327765:SHK327765 SRF327765:SRG327765 TBB327765:TBC327765 TKX327765:TKY327765 TUT327765:TUU327765 UEP327765:UEQ327765 UOL327765:UOM327765 UYH327765:UYI327765 VID327765:VIE327765 VRZ327765:VSA327765 WBV327765:WBW327765 WLR327765:WLS327765 WVN327765:WVO327765 G393301 JB393301:JC393301 SX393301:SY393301 ACT393301:ACU393301 AMP393301:AMQ393301 AWL393301:AWM393301 BGH393301:BGI393301 BQD393301:BQE393301 BZZ393301:CAA393301 CJV393301:CJW393301 CTR393301:CTS393301 DDN393301:DDO393301 DNJ393301:DNK393301 DXF393301:DXG393301 EHB393301:EHC393301 EQX393301:EQY393301 FAT393301:FAU393301 FKP393301:FKQ393301 FUL393301:FUM393301 GEH393301:GEI393301 GOD393301:GOE393301 GXZ393301:GYA393301 HHV393301:HHW393301 HRR393301:HRS393301 IBN393301:IBO393301 ILJ393301:ILK393301 IVF393301:IVG393301 JFB393301:JFC393301 JOX393301:JOY393301 JYT393301:JYU393301 KIP393301:KIQ393301 KSL393301:KSM393301 LCH393301:LCI393301 LMD393301:LME393301 LVZ393301:LWA393301 MFV393301:MFW393301 MPR393301:MPS393301 MZN393301:MZO393301 NJJ393301:NJK393301 NTF393301:NTG393301 ODB393301:ODC393301 OMX393301:OMY393301 OWT393301:OWU393301 PGP393301:PGQ393301 PQL393301:PQM393301 QAH393301:QAI393301 QKD393301:QKE393301 QTZ393301:QUA393301 RDV393301:RDW393301 RNR393301:RNS393301 RXN393301:RXO393301 SHJ393301:SHK393301 SRF393301:SRG393301 TBB393301:TBC393301 TKX393301:TKY393301 TUT393301:TUU393301 UEP393301:UEQ393301 UOL393301:UOM393301 UYH393301:UYI393301 VID393301:VIE393301 VRZ393301:VSA393301 WBV393301:WBW393301 WLR393301:WLS393301 WVN393301:WVO393301 G458837 JB458837:JC458837 SX458837:SY458837 ACT458837:ACU458837 AMP458837:AMQ458837 AWL458837:AWM458837 BGH458837:BGI458837 BQD458837:BQE458837 BZZ458837:CAA458837 CJV458837:CJW458837 CTR458837:CTS458837 DDN458837:DDO458837 DNJ458837:DNK458837 DXF458837:DXG458837 EHB458837:EHC458837 EQX458837:EQY458837 FAT458837:FAU458837 FKP458837:FKQ458837 FUL458837:FUM458837 GEH458837:GEI458837 GOD458837:GOE458837 GXZ458837:GYA458837 HHV458837:HHW458837 HRR458837:HRS458837 IBN458837:IBO458837 ILJ458837:ILK458837 IVF458837:IVG458837 JFB458837:JFC458837 JOX458837:JOY458837 JYT458837:JYU458837 KIP458837:KIQ458837 KSL458837:KSM458837 LCH458837:LCI458837 LMD458837:LME458837 LVZ458837:LWA458837 MFV458837:MFW458837 MPR458837:MPS458837 MZN458837:MZO458837 NJJ458837:NJK458837 NTF458837:NTG458837 ODB458837:ODC458837 OMX458837:OMY458837 OWT458837:OWU458837 PGP458837:PGQ458837 PQL458837:PQM458837 QAH458837:QAI458837 QKD458837:QKE458837 QTZ458837:QUA458837 RDV458837:RDW458837 RNR458837:RNS458837 RXN458837:RXO458837 SHJ458837:SHK458837 SRF458837:SRG458837 TBB458837:TBC458837 TKX458837:TKY458837 TUT458837:TUU458837 UEP458837:UEQ458837 UOL458837:UOM458837 UYH458837:UYI458837 VID458837:VIE458837 VRZ458837:VSA458837 WBV458837:WBW458837 WLR458837:WLS458837 WVN458837:WVO458837 G524373 JB524373:JC524373 SX524373:SY524373 ACT524373:ACU524373 AMP524373:AMQ524373 AWL524373:AWM524373 BGH524373:BGI524373 BQD524373:BQE524373 BZZ524373:CAA524373 CJV524373:CJW524373 CTR524373:CTS524373 DDN524373:DDO524373 DNJ524373:DNK524373 DXF524373:DXG524373 EHB524373:EHC524373 EQX524373:EQY524373 FAT524373:FAU524373 FKP524373:FKQ524373 FUL524373:FUM524373 GEH524373:GEI524373 GOD524373:GOE524373 GXZ524373:GYA524373 HHV524373:HHW524373 HRR524373:HRS524373 IBN524373:IBO524373 ILJ524373:ILK524373 IVF524373:IVG524373 JFB524373:JFC524373 JOX524373:JOY524373 JYT524373:JYU524373 KIP524373:KIQ524373 KSL524373:KSM524373 LCH524373:LCI524373 LMD524373:LME524373 LVZ524373:LWA524373 MFV524373:MFW524373 MPR524373:MPS524373 MZN524373:MZO524373 NJJ524373:NJK524373 NTF524373:NTG524373 ODB524373:ODC524373 OMX524373:OMY524373 OWT524373:OWU524373 PGP524373:PGQ524373 PQL524373:PQM524373 QAH524373:QAI524373 QKD524373:QKE524373 QTZ524373:QUA524373 RDV524373:RDW524373 RNR524373:RNS524373 RXN524373:RXO524373 SHJ524373:SHK524373 SRF524373:SRG524373 TBB524373:TBC524373 TKX524373:TKY524373 TUT524373:TUU524373 UEP524373:UEQ524373 UOL524373:UOM524373 UYH524373:UYI524373 VID524373:VIE524373 VRZ524373:VSA524373 WBV524373:WBW524373 WLR524373:WLS524373 WVN524373:WVO524373 G589909 JB589909:JC589909 SX589909:SY589909 ACT589909:ACU589909 AMP589909:AMQ589909 AWL589909:AWM589909 BGH589909:BGI589909 BQD589909:BQE589909 BZZ589909:CAA589909 CJV589909:CJW589909 CTR589909:CTS589909 DDN589909:DDO589909 DNJ589909:DNK589909 DXF589909:DXG589909 EHB589909:EHC589909 EQX589909:EQY589909 FAT589909:FAU589909 FKP589909:FKQ589909 FUL589909:FUM589909 GEH589909:GEI589909 GOD589909:GOE589909 GXZ589909:GYA589909 HHV589909:HHW589909 HRR589909:HRS589909 IBN589909:IBO589909 ILJ589909:ILK589909 IVF589909:IVG589909 JFB589909:JFC589909 JOX589909:JOY589909 JYT589909:JYU589909 KIP589909:KIQ589909 KSL589909:KSM589909 LCH589909:LCI589909 LMD589909:LME589909 LVZ589909:LWA589909 MFV589909:MFW589909 MPR589909:MPS589909 MZN589909:MZO589909 NJJ589909:NJK589909 NTF589909:NTG589909 ODB589909:ODC589909 OMX589909:OMY589909 OWT589909:OWU589909 PGP589909:PGQ589909 PQL589909:PQM589909 QAH589909:QAI589909 QKD589909:QKE589909 QTZ589909:QUA589909 RDV589909:RDW589909 RNR589909:RNS589909 RXN589909:RXO589909 SHJ589909:SHK589909 SRF589909:SRG589909 TBB589909:TBC589909 TKX589909:TKY589909 TUT589909:TUU589909 UEP589909:UEQ589909 UOL589909:UOM589909 UYH589909:UYI589909 VID589909:VIE589909 VRZ589909:VSA589909 WBV589909:WBW589909 WLR589909:WLS589909 WVN589909:WVO589909 G655445 JB655445:JC655445 SX655445:SY655445 ACT655445:ACU655445 AMP655445:AMQ655445 AWL655445:AWM655445 BGH655445:BGI655445 BQD655445:BQE655445 BZZ655445:CAA655445 CJV655445:CJW655445 CTR655445:CTS655445 DDN655445:DDO655445 DNJ655445:DNK655445 DXF655445:DXG655445 EHB655445:EHC655445 EQX655445:EQY655445 FAT655445:FAU655445 FKP655445:FKQ655445 FUL655445:FUM655445 GEH655445:GEI655445 GOD655445:GOE655445 GXZ655445:GYA655445 HHV655445:HHW655445 HRR655445:HRS655445 IBN655445:IBO655445 ILJ655445:ILK655445 IVF655445:IVG655445 JFB655445:JFC655445 JOX655445:JOY655445 JYT655445:JYU655445 KIP655445:KIQ655445 KSL655445:KSM655445 LCH655445:LCI655445 LMD655445:LME655445 LVZ655445:LWA655445 MFV655445:MFW655445 MPR655445:MPS655445 MZN655445:MZO655445 NJJ655445:NJK655445 NTF655445:NTG655445 ODB655445:ODC655445 OMX655445:OMY655445 OWT655445:OWU655445 PGP655445:PGQ655445 PQL655445:PQM655445 QAH655445:QAI655445 QKD655445:QKE655445 QTZ655445:QUA655445 RDV655445:RDW655445 RNR655445:RNS655445 RXN655445:RXO655445 SHJ655445:SHK655445 SRF655445:SRG655445 TBB655445:TBC655445 TKX655445:TKY655445 TUT655445:TUU655445 UEP655445:UEQ655445 UOL655445:UOM655445 UYH655445:UYI655445 VID655445:VIE655445 VRZ655445:VSA655445 WBV655445:WBW655445 WLR655445:WLS655445 WVN655445:WVO655445 G720981 JB720981:JC720981 SX720981:SY720981 ACT720981:ACU720981 AMP720981:AMQ720981 AWL720981:AWM720981 BGH720981:BGI720981 BQD720981:BQE720981 BZZ720981:CAA720981 CJV720981:CJW720981 CTR720981:CTS720981 DDN720981:DDO720981 DNJ720981:DNK720981 DXF720981:DXG720981 EHB720981:EHC720981 EQX720981:EQY720981 FAT720981:FAU720981 FKP720981:FKQ720981 FUL720981:FUM720981 GEH720981:GEI720981 GOD720981:GOE720981 GXZ720981:GYA720981 HHV720981:HHW720981 HRR720981:HRS720981 IBN720981:IBO720981 ILJ720981:ILK720981 IVF720981:IVG720981 JFB720981:JFC720981 JOX720981:JOY720981 JYT720981:JYU720981 KIP720981:KIQ720981 KSL720981:KSM720981 LCH720981:LCI720981 LMD720981:LME720981 LVZ720981:LWA720981 MFV720981:MFW720981 MPR720981:MPS720981 MZN720981:MZO720981 NJJ720981:NJK720981 NTF720981:NTG720981 ODB720981:ODC720981 OMX720981:OMY720981 OWT720981:OWU720981 PGP720981:PGQ720981 PQL720981:PQM720981 QAH720981:QAI720981 QKD720981:QKE720981 QTZ720981:QUA720981 RDV720981:RDW720981 RNR720981:RNS720981 RXN720981:RXO720981 SHJ720981:SHK720981 SRF720981:SRG720981 TBB720981:TBC720981 TKX720981:TKY720981 TUT720981:TUU720981 UEP720981:UEQ720981 UOL720981:UOM720981 UYH720981:UYI720981 VID720981:VIE720981 VRZ720981:VSA720981 WBV720981:WBW720981 WLR720981:WLS720981 WVN720981:WVO720981 G786517 JB786517:JC786517 SX786517:SY786517 ACT786517:ACU786517 AMP786517:AMQ786517 AWL786517:AWM786517 BGH786517:BGI786517 BQD786517:BQE786517 BZZ786517:CAA786517 CJV786517:CJW786517 CTR786517:CTS786517 DDN786517:DDO786517 DNJ786517:DNK786517 DXF786517:DXG786517 EHB786517:EHC786517 EQX786517:EQY786517 FAT786517:FAU786517 FKP786517:FKQ786517 FUL786517:FUM786517 GEH786517:GEI786517 GOD786517:GOE786517 GXZ786517:GYA786517 HHV786517:HHW786517 HRR786517:HRS786517 IBN786517:IBO786517 ILJ786517:ILK786517 IVF786517:IVG786517 JFB786517:JFC786517 JOX786517:JOY786517 JYT786517:JYU786517 KIP786517:KIQ786517 KSL786517:KSM786517 LCH786517:LCI786517 LMD786517:LME786517 LVZ786517:LWA786517 MFV786517:MFW786517 MPR786517:MPS786517 MZN786517:MZO786517 NJJ786517:NJK786517 NTF786517:NTG786517 ODB786517:ODC786517 OMX786517:OMY786517 OWT786517:OWU786517 PGP786517:PGQ786517 PQL786517:PQM786517 QAH786517:QAI786517 QKD786517:QKE786517 QTZ786517:QUA786517 RDV786517:RDW786517 RNR786517:RNS786517 RXN786517:RXO786517 SHJ786517:SHK786517 SRF786517:SRG786517 TBB786517:TBC786517 TKX786517:TKY786517 TUT786517:TUU786517 UEP786517:UEQ786517 UOL786517:UOM786517 UYH786517:UYI786517 VID786517:VIE786517 VRZ786517:VSA786517 WBV786517:WBW786517 WLR786517:WLS786517 WVN786517:WVO786517 G852053 JB852053:JC852053 SX852053:SY852053 ACT852053:ACU852053 AMP852053:AMQ852053 AWL852053:AWM852053 BGH852053:BGI852053 BQD852053:BQE852053 BZZ852053:CAA852053 CJV852053:CJW852053 CTR852053:CTS852053 DDN852053:DDO852053 DNJ852053:DNK852053 DXF852053:DXG852053 EHB852053:EHC852053 EQX852053:EQY852053 FAT852053:FAU852053 FKP852053:FKQ852053 FUL852053:FUM852053 GEH852053:GEI852053 GOD852053:GOE852053 GXZ852053:GYA852053 HHV852053:HHW852053 HRR852053:HRS852053 IBN852053:IBO852053 ILJ852053:ILK852053 IVF852053:IVG852053 JFB852053:JFC852053 JOX852053:JOY852053 JYT852053:JYU852053 KIP852053:KIQ852053 KSL852053:KSM852053 LCH852053:LCI852053 LMD852053:LME852053 LVZ852053:LWA852053 MFV852053:MFW852053 MPR852053:MPS852053 MZN852053:MZO852053 NJJ852053:NJK852053 NTF852053:NTG852053 ODB852053:ODC852053 OMX852053:OMY852053 OWT852053:OWU852053 PGP852053:PGQ852053 PQL852053:PQM852053 QAH852053:QAI852053 QKD852053:QKE852053 QTZ852053:QUA852053 RDV852053:RDW852053 RNR852053:RNS852053 RXN852053:RXO852053 SHJ852053:SHK852053 SRF852053:SRG852053 TBB852053:TBC852053 TKX852053:TKY852053 TUT852053:TUU852053 UEP852053:UEQ852053 UOL852053:UOM852053 UYH852053:UYI852053 VID852053:VIE852053 VRZ852053:VSA852053 WBV852053:WBW852053 WLR852053:WLS852053 WVN852053:WVO852053 G917589 JB917589:JC917589 SX917589:SY917589 ACT917589:ACU917589 AMP917589:AMQ917589 AWL917589:AWM917589 BGH917589:BGI917589 BQD917589:BQE917589 BZZ917589:CAA917589 CJV917589:CJW917589 CTR917589:CTS917589 DDN917589:DDO917589 DNJ917589:DNK917589 DXF917589:DXG917589 EHB917589:EHC917589 EQX917589:EQY917589 FAT917589:FAU917589 FKP917589:FKQ917589 FUL917589:FUM917589 GEH917589:GEI917589 GOD917589:GOE917589 GXZ917589:GYA917589 HHV917589:HHW917589 HRR917589:HRS917589 IBN917589:IBO917589 ILJ917589:ILK917589 IVF917589:IVG917589 JFB917589:JFC917589 JOX917589:JOY917589 JYT917589:JYU917589 KIP917589:KIQ917589 KSL917589:KSM917589 LCH917589:LCI917589 LMD917589:LME917589 LVZ917589:LWA917589 MFV917589:MFW917589 MPR917589:MPS917589 MZN917589:MZO917589 NJJ917589:NJK917589 NTF917589:NTG917589 ODB917589:ODC917589 OMX917589:OMY917589 OWT917589:OWU917589 PGP917589:PGQ917589 PQL917589:PQM917589 QAH917589:QAI917589 QKD917589:QKE917589 QTZ917589:QUA917589 RDV917589:RDW917589 RNR917589:RNS917589 RXN917589:RXO917589 SHJ917589:SHK917589 SRF917589:SRG917589 TBB917589:TBC917589 TKX917589:TKY917589 TUT917589:TUU917589 UEP917589:UEQ917589 UOL917589:UOM917589 UYH917589:UYI917589 VID917589:VIE917589 VRZ917589:VSA917589 WBV917589:WBW917589 WLR917589:WLS917589 WVN917589:WVO917589 G983125 JB983125:JC983125 SX983125:SY983125 ACT983125:ACU983125 AMP983125:AMQ983125 AWL983125:AWM983125 BGH983125:BGI983125 BQD983125:BQE983125 BZZ983125:CAA983125 CJV983125:CJW983125 CTR983125:CTS983125 DDN983125:DDO983125 DNJ983125:DNK983125 DXF983125:DXG983125 EHB983125:EHC983125 EQX983125:EQY983125 FAT983125:FAU983125 FKP983125:FKQ983125 FUL983125:FUM983125 GEH983125:GEI983125 GOD983125:GOE983125 GXZ983125:GYA983125 HHV983125:HHW983125 HRR983125:HRS983125 IBN983125:IBO983125 ILJ983125:ILK983125 IVF983125:IVG983125 JFB983125:JFC983125 JOX983125:JOY983125 JYT983125:JYU983125 KIP983125:KIQ983125 KSL983125:KSM983125 LCH983125:LCI983125 LMD983125:LME983125 LVZ983125:LWA983125 MFV983125:MFW983125 MPR983125:MPS983125 MZN983125:MZO983125 NJJ983125:NJK983125 NTF983125:NTG983125 ODB983125:ODC983125 OMX983125:OMY983125 OWT983125:OWU983125 PGP983125:PGQ983125 PQL983125:PQM983125 QAH983125:QAI983125 QKD983125:QKE983125 QTZ983125:QUA983125 RDV983125:RDW983125 RNR983125:RNS983125 RXN983125:RXO983125 SHJ983125:SHK983125 SRF983125:SRG983125 TBB983125:TBC983125 TKX983125:TKY983125 TUT983125:TUU983125 UEP983125:UEQ983125 UOL983125:UOM983125 UYH983125:UYI983125 VID983125:VIE983125 VRZ983125:VSA983125 WBV983125:WBW983125 WLR983125:WLS983125 WVN983125:WVO983125 D90 IX90:IY90 ST90:SU90 ACP90:ACQ90 AML90:AMM90 AWH90:AWI90 BGD90:BGE90 BPZ90:BQA90 BZV90:BZW90 CJR90:CJS90 CTN90:CTO90 DDJ90:DDK90 DNF90:DNG90 DXB90:DXC90 EGX90:EGY90 EQT90:EQU90 FAP90:FAQ90 FKL90:FKM90 FUH90:FUI90 GED90:GEE90 GNZ90:GOA90 GXV90:GXW90 HHR90:HHS90 HRN90:HRO90 IBJ90:IBK90 ILF90:ILG90 IVB90:IVC90 JEX90:JEY90 JOT90:JOU90 JYP90:JYQ90 KIL90:KIM90 KSH90:KSI90 LCD90:LCE90 LLZ90:LMA90 LVV90:LVW90 MFR90:MFS90 MPN90:MPO90 MZJ90:MZK90 NJF90:NJG90 NTB90:NTC90 OCX90:OCY90 OMT90:OMU90 OWP90:OWQ90 PGL90:PGM90 PQH90:PQI90 QAD90:QAE90 QJZ90:QKA90 QTV90:QTW90 RDR90:RDS90 RNN90:RNO90 RXJ90:RXK90 SHF90:SHG90 SRB90:SRC90 TAX90:TAY90 TKT90:TKU90 TUP90:TUQ90 UEL90:UEM90 UOH90:UOI90 UYD90:UYE90 VHZ90:VIA90 VRV90:VRW90 WBR90:WBS90 WLN90:WLO90 WVJ90:WVK90 D65626 IX65626:IY65626 ST65626:SU65626 ACP65626:ACQ65626 AML65626:AMM65626 AWH65626:AWI65626 BGD65626:BGE65626 BPZ65626:BQA65626 BZV65626:BZW65626 CJR65626:CJS65626 CTN65626:CTO65626 DDJ65626:DDK65626 DNF65626:DNG65626 DXB65626:DXC65626 EGX65626:EGY65626 EQT65626:EQU65626 FAP65626:FAQ65626 FKL65626:FKM65626 FUH65626:FUI65626 GED65626:GEE65626 GNZ65626:GOA65626 GXV65626:GXW65626 HHR65626:HHS65626 HRN65626:HRO65626 IBJ65626:IBK65626 ILF65626:ILG65626 IVB65626:IVC65626 JEX65626:JEY65626 JOT65626:JOU65626 JYP65626:JYQ65626 KIL65626:KIM65626 KSH65626:KSI65626 LCD65626:LCE65626 LLZ65626:LMA65626 LVV65626:LVW65626 MFR65626:MFS65626 MPN65626:MPO65626 MZJ65626:MZK65626 NJF65626:NJG65626 NTB65626:NTC65626 OCX65626:OCY65626 OMT65626:OMU65626 OWP65626:OWQ65626 PGL65626:PGM65626 PQH65626:PQI65626 QAD65626:QAE65626 QJZ65626:QKA65626 QTV65626:QTW65626 RDR65626:RDS65626 RNN65626:RNO65626 RXJ65626:RXK65626 SHF65626:SHG65626 SRB65626:SRC65626 TAX65626:TAY65626 TKT65626:TKU65626 TUP65626:TUQ65626 UEL65626:UEM65626 UOH65626:UOI65626 UYD65626:UYE65626 VHZ65626:VIA65626 VRV65626:VRW65626 WBR65626:WBS65626 WLN65626:WLO65626 WVJ65626:WVK65626 D131162 IX131162:IY131162 ST131162:SU131162 ACP131162:ACQ131162 AML131162:AMM131162 AWH131162:AWI131162 BGD131162:BGE131162 BPZ131162:BQA131162 BZV131162:BZW131162 CJR131162:CJS131162 CTN131162:CTO131162 DDJ131162:DDK131162 DNF131162:DNG131162 DXB131162:DXC131162 EGX131162:EGY131162 EQT131162:EQU131162 FAP131162:FAQ131162 FKL131162:FKM131162 FUH131162:FUI131162 GED131162:GEE131162 GNZ131162:GOA131162 GXV131162:GXW131162 HHR131162:HHS131162 HRN131162:HRO131162 IBJ131162:IBK131162 ILF131162:ILG131162 IVB131162:IVC131162 JEX131162:JEY131162 JOT131162:JOU131162 JYP131162:JYQ131162 KIL131162:KIM131162 KSH131162:KSI131162 LCD131162:LCE131162 LLZ131162:LMA131162 LVV131162:LVW131162 MFR131162:MFS131162 MPN131162:MPO131162 MZJ131162:MZK131162 NJF131162:NJG131162 NTB131162:NTC131162 OCX131162:OCY131162 OMT131162:OMU131162 OWP131162:OWQ131162 PGL131162:PGM131162 PQH131162:PQI131162 QAD131162:QAE131162 QJZ131162:QKA131162 QTV131162:QTW131162 RDR131162:RDS131162 RNN131162:RNO131162 RXJ131162:RXK131162 SHF131162:SHG131162 SRB131162:SRC131162 TAX131162:TAY131162 TKT131162:TKU131162 TUP131162:TUQ131162 UEL131162:UEM131162 UOH131162:UOI131162 UYD131162:UYE131162 VHZ131162:VIA131162 VRV131162:VRW131162 WBR131162:WBS131162 WLN131162:WLO131162 WVJ131162:WVK131162 D196698 IX196698:IY196698 ST196698:SU196698 ACP196698:ACQ196698 AML196698:AMM196698 AWH196698:AWI196698 BGD196698:BGE196698 BPZ196698:BQA196698 BZV196698:BZW196698 CJR196698:CJS196698 CTN196698:CTO196698 DDJ196698:DDK196698 DNF196698:DNG196698 DXB196698:DXC196698 EGX196698:EGY196698 EQT196698:EQU196698 FAP196698:FAQ196698 FKL196698:FKM196698 FUH196698:FUI196698 GED196698:GEE196698 GNZ196698:GOA196698 GXV196698:GXW196698 HHR196698:HHS196698 HRN196698:HRO196698 IBJ196698:IBK196698 ILF196698:ILG196698 IVB196698:IVC196698 JEX196698:JEY196698 JOT196698:JOU196698 JYP196698:JYQ196698 KIL196698:KIM196698 KSH196698:KSI196698 LCD196698:LCE196698 LLZ196698:LMA196698 LVV196698:LVW196698 MFR196698:MFS196698 MPN196698:MPO196698 MZJ196698:MZK196698 NJF196698:NJG196698 NTB196698:NTC196698 OCX196698:OCY196698 OMT196698:OMU196698 OWP196698:OWQ196698 PGL196698:PGM196698 PQH196698:PQI196698 QAD196698:QAE196698 QJZ196698:QKA196698 QTV196698:QTW196698 RDR196698:RDS196698 RNN196698:RNO196698 RXJ196698:RXK196698 SHF196698:SHG196698 SRB196698:SRC196698 TAX196698:TAY196698 TKT196698:TKU196698 TUP196698:TUQ196698 UEL196698:UEM196698 UOH196698:UOI196698 UYD196698:UYE196698 VHZ196698:VIA196698 VRV196698:VRW196698 WBR196698:WBS196698 WLN196698:WLO196698 WVJ196698:WVK196698 D262234 IX262234:IY262234 ST262234:SU262234 ACP262234:ACQ262234 AML262234:AMM262234 AWH262234:AWI262234 BGD262234:BGE262234 BPZ262234:BQA262234 BZV262234:BZW262234 CJR262234:CJS262234 CTN262234:CTO262234 DDJ262234:DDK262234 DNF262234:DNG262234 DXB262234:DXC262234 EGX262234:EGY262234 EQT262234:EQU262234 FAP262234:FAQ262234 FKL262234:FKM262234 FUH262234:FUI262234 GED262234:GEE262234 GNZ262234:GOA262234 GXV262234:GXW262234 HHR262234:HHS262234 HRN262234:HRO262234 IBJ262234:IBK262234 ILF262234:ILG262234 IVB262234:IVC262234 JEX262234:JEY262234 JOT262234:JOU262234 JYP262234:JYQ262234 KIL262234:KIM262234 KSH262234:KSI262234 LCD262234:LCE262234 LLZ262234:LMA262234 LVV262234:LVW262234 MFR262234:MFS262234 MPN262234:MPO262234 MZJ262234:MZK262234 NJF262234:NJG262234 NTB262234:NTC262234 OCX262234:OCY262234 OMT262234:OMU262234 OWP262234:OWQ262234 PGL262234:PGM262234 PQH262234:PQI262234 QAD262234:QAE262234 QJZ262234:QKA262234 QTV262234:QTW262234 RDR262234:RDS262234 RNN262234:RNO262234 RXJ262234:RXK262234 SHF262234:SHG262234 SRB262234:SRC262234 TAX262234:TAY262234 TKT262234:TKU262234 TUP262234:TUQ262234 UEL262234:UEM262234 UOH262234:UOI262234 UYD262234:UYE262234 VHZ262234:VIA262234 VRV262234:VRW262234 WBR262234:WBS262234 WLN262234:WLO262234 WVJ262234:WVK262234 D327770 IX327770:IY327770 ST327770:SU327770 ACP327770:ACQ327770 AML327770:AMM327770 AWH327770:AWI327770 BGD327770:BGE327770 BPZ327770:BQA327770 BZV327770:BZW327770 CJR327770:CJS327770 CTN327770:CTO327770 DDJ327770:DDK327770 DNF327770:DNG327770 DXB327770:DXC327770 EGX327770:EGY327770 EQT327770:EQU327770 FAP327770:FAQ327770 FKL327770:FKM327770 FUH327770:FUI327770 GED327770:GEE327770 GNZ327770:GOA327770 GXV327770:GXW327770 HHR327770:HHS327770 HRN327770:HRO327770 IBJ327770:IBK327770 ILF327770:ILG327770 IVB327770:IVC327770 JEX327770:JEY327770 JOT327770:JOU327770 JYP327770:JYQ327770 KIL327770:KIM327770 KSH327770:KSI327770 LCD327770:LCE327770 LLZ327770:LMA327770 LVV327770:LVW327770 MFR327770:MFS327770 MPN327770:MPO327770 MZJ327770:MZK327770 NJF327770:NJG327770 NTB327770:NTC327770 OCX327770:OCY327770 OMT327770:OMU327770 OWP327770:OWQ327770 PGL327770:PGM327770 PQH327770:PQI327770 QAD327770:QAE327770 QJZ327770:QKA327770 QTV327770:QTW327770 RDR327770:RDS327770 RNN327770:RNO327770 RXJ327770:RXK327770 SHF327770:SHG327770 SRB327770:SRC327770 TAX327770:TAY327770 TKT327770:TKU327770 TUP327770:TUQ327770 UEL327770:UEM327770 UOH327770:UOI327770 UYD327770:UYE327770 VHZ327770:VIA327770 VRV327770:VRW327770 WBR327770:WBS327770 WLN327770:WLO327770 WVJ327770:WVK327770 D393306 IX393306:IY393306 ST393306:SU393306 ACP393306:ACQ393306 AML393306:AMM393306 AWH393306:AWI393306 BGD393306:BGE393306 BPZ393306:BQA393306 BZV393306:BZW393306 CJR393306:CJS393306 CTN393306:CTO393306 DDJ393306:DDK393306 DNF393306:DNG393306 DXB393306:DXC393306 EGX393306:EGY393306 EQT393306:EQU393306 FAP393306:FAQ393306 FKL393306:FKM393306 FUH393306:FUI393306 GED393306:GEE393306 GNZ393306:GOA393306 GXV393306:GXW393306 HHR393306:HHS393306 HRN393306:HRO393306 IBJ393306:IBK393306 ILF393306:ILG393306 IVB393306:IVC393306 JEX393306:JEY393306 JOT393306:JOU393306 JYP393306:JYQ393306 KIL393306:KIM393306 KSH393306:KSI393306 LCD393306:LCE393306 LLZ393306:LMA393306 LVV393306:LVW393306 MFR393306:MFS393306 MPN393306:MPO393306 MZJ393306:MZK393306 NJF393306:NJG393306 NTB393306:NTC393306 OCX393306:OCY393306 OMT393306:OMU393306 OWP393306:OWQ393306 PGL393306:PGM393306 PQH393306:PQI393306 QAD393306:QAE393306 QJZ393306:QKA393306 QTV393306:QTW393306 RDR393306:RDS393306 RNN393306:RNO393306 RXJ393306:RXK393306 SHF393306:SHG393306 SRB393306:SRC393306 TAX393306:TAY393306 TKT393306:TKU393306 TUP393306:TUQ393306 UEL393306:UEM393306 UOH393306:UOI393306 UYD393306:UYE393306 VHZ393306:VIA393306 VRV393306:VRW393306 WBR393306:WBS393306 WLN393306:WLO393306 WVJ393306:WVK393306 D458842 IX458842:IY458842 ST458842:SU458842 ACP458842:ACQ458842 AML458842:AMM458842 AWH458842:AWI458842 BGD458842:BGE458842 BPZ458842:BQA458842 BZV458842:BZW458842 CJR458842:CJS458842 CTN458842:CTO458842 DDJ458842:DDK458842 DNF458842:DNG458842 DXB458842:DXC458842 EGX458842:EGY458842 EQT458842:EQU458842 FAP458842:FAQ458842 FKL458842:FKM458842 FUH458842:FUI458842 GED458842:GEE458842 GNZ458842:GOA458842 GXV458842:GXW458842 HHR458842:HHS458842 HRN458842:HRO458842 IBJ458842:IBK458842 ILF458842:ILG458842 IVB458842:IVC458842 JEX458842:JEY458842 JOT458842:JOU458842 JYP458842:JYQ458842 KIL458842:KIM458842 KSH458842:KSI458842 LCD458842:LCE458842 LLZ458842:LMA458842 LVV458842:LVW458842 MFR458842:MFS458842 MPN458842:MPO458842 MZJ458842:MZK458842 NJF458842:NJG458842 NTB458842:NTC458842 OCX458842:OCY458842 OMT458842:OMU458842 OWP458842:OWQ458842 PGL458842:PGM458842 PQH458842:PQI458842 QAD458842:QAE458842 QJZ458842:QKA458842 QTV458842:QTW458842 RDR458842:RDS458842 RNN458842:RNO458842 RXJ458842:RXK458842 SHF458842:SHG458842 SRB458842:SRC458842 TAX458842:TAY458842 TKT458842:TKU458842 TUP458842:TUQ458842 UEL458842:UEM458842 UOH458842:UOI458842 UYD458842:UYE458842 VHZ458842:VIA458842 VRV458842:VRW458842 WBR458842:WBS458842 WLN458842:WLO458842 WVJ458842:WVK458842 D524378 IX524378:IY524378 ST524378:SU524378 ACP524378:ACQ524378 AML524378:AMM524378 AWH524378:AWI524378 BGD524378:BGE524378 BPZ524378:BQA524378 BZV524378:BZW524378 CJR524378:CJS524378 CTN524378:CTO524378 DDJ524378:DDK524378 DNF524378:DNG524378 DXB524378:DXC524378 EGX524378:EGY524378 EQT524378:EQU524378 FAP524378:FAQ524378 FKL524378:FKM524378 FUH524378:FUI524378 GED524378:GEE524378 GNZ524378:GOA524378 GXV524378:GXW524378 HHR524378:HHS524378 HRN524378:HRO524378 IBJ524378:IBK524378 ILF524378:ILG524378 IVB524378:IVC524378 JEX524378:JEY524378 JOT524378:JOU524378 JYP524378:JYQ524378 KIL524378:KIM524378 KSH524378:KSI524378 LCD524378:LCE524378 LLZ524378:LMA524378 LVV524378:LVW524378 MFR524378:MFS524378 MPN524378:MPO524378 MZJ524378:MZK524378 NJF524378:NJG524378 NTB524378:NTC524378 OCX524378:OCY524378 OMT524378:OMU524378 OWP524378:OWQ524378 PGL524378:PGM524378 PQH524378:PQI524378 QAD524378:QAE524378 QJZ524378:QKA524378 QTV524378:QTW524378 RDR524378:RDS524378 RNN524378:RNO524378 RXJ524378:RXK524378 SHF524378:SHG524378 SRB524378:SRC524378 TAX524378:TAY524378 TKT524378:TKU524378 TUP524378:TUQ524378 UEL524378:UEM524378 UOH524378:UOI524378 UYD524378:UYE524378 VHZ524378:VIA524378 VRV524378:VRW524378 WBR524378:WBS524378 WLN524378:WLO524378 WVJ524378:WVK524378 D589914 IX589914:IY589914 ST589914:SU589914 ACP589914:ACQ589914 AML589914:AMM589914 AWH589914:AWI589914 BGD589914:BGE589914 BPZ589914:BQA589914 BZV589914:BZW589914 CJR589914:CJS589914 CTN589914:CTO589914 DDJ589914:DDK589914 DNF589914:DNG589914 DXB589914:DXC589914 EGX589914:EGY589914 EQT589914:EQU589914 FAP589914:FAQ589914 FKL589914:FKM589914 FUH589914:FUI589914 GED589914:GEE589914 GNZ589914:GOA589914 GXV589914:GXW589914 HHR589914:HHS589914 HRN589914:HRO589914 IBJ589914:IBK589914 ILF589914:ILG589914 IVB589914:IVC589914 JEX589914:JEY589914 JOT589914:JOU589914 JYP589914:JYQ589914 KIL589914:KIM589914 KSH589914:KSI589914 LCD589914:LCE589914 LLZ589914:LMA589914 LVV589914:LVW589914 MFR589914:MFS589914 MPN589914:MPO589914 MZJ589914:MZK589914 NJF589914:NJG589914 NTB589914:NTC589914 OCX589914:OCY589914 OMT589914:OMU589914 OWP589914:OWQ589914 PGL589914:PGM589914 PQH589914:PQI589914 QAD589914:QAE589914 QJZ589914:QKA589914 QTV589914:QTW589914 RDR589914:RDS589914 RNN589914:RNO589914 RXJ589914:RXK589914 SHF589914:SHG589914 SRB589914:SRC589914 TAX589914:TAY589914 TKT589914:TKU589914 TUP589914:TUQ589914 UEL589914:UEM589914 UOH589914:UOI589914 UYD589914:UYE589914 VHZ589914:VIA589914 VRV589914:VRW589914 WBR589914:WBS589914 WLN589914:WLO589914 WVJ589914:WVK589914 D655450 IX655450:IY655450 ST655450:SU655450 ACP655450:ACQ655450 AML655450:AMM655450 AWH655450:AWI655450 BGD655450:BGE655450 BPZ655450:BQA655450 BZV655450:BZW655450 CJR655450:CJS655450 CTN655450:CTO655450 DDJ655450:DDK655450 DNF655450:DNG655450 DXB655450:DXC655450 EGX655450:EGY655450 EQT655450:EQU655450 FAP655450:FAQ655450 FKL655450:FKM655450 FUH655450:FUI655450 GED655450:GEE655450 GNZ655450:GOA655450 GXV655450:GXW655450 HHR655450:HHS655450 HRN655450:HRO655450 IBJ655450:IBK655450 ILF655450:ILG655450 IVB655450:IVC655450 JEX655450:JEY655450 JOT655450:JOU655450 JYP655450:JYQ655450 KIL655450:KIM655450 KSH655450:KSI655450 LCD655450:LCE655450 LLZ655450:LMA655450 LVV655450:LVW655450 MFR655450:MFS655450 MPN655450:MPO655450 MZJ655450:MZK655450 NJF655450:NJG655450 NTB655450:NTC655450 OCX655450:OCY655450 OMT655450:OMU655450 OWP655450:OWQ655450 PGL655450:PGM655450 PQH655450:PQI655450 QAD655450:QAE655450 QJZ655450:QKA655450 QTV655450:QTW655450 RDR655450:RDS655450 RNN655450:RNO655450 RXJ655450:RXK655450 SHF655450:SHG655450 SRB655450:SRC655450 TAX655450:TAY655450 TKT655450:TKU655450 TUP655450:TUQ655450 UEL655450:UEM655450 UOH655450:UOI655450 UYD655450:UYE655450 VHZ655450:VIA655450 VRV655450:VRW655450 WBR655450:WBS655450 WLN655450:WLO655450 WVJ655450:WVK655450 D720986 IX720986:IY720986 ST720986:SU720986 ACP720986:ACQ720986 AML720986:AMM720986 AWH720986:AWI720986 BGD720986:BGE720986 BPZ720986:BQA720986 BZV720986:BZW720986 CJR720986:CJS720986 CTN720986:CTO720986 DDJ720986:DDK720986 DNF720986:DNG720986 DXB720986:DXC720986 EGX720986:EGY720986 EQT720986:EQU720986 FAP720986:FAQ720986 FKL720986:FKM720986 FUH720986:FUI720986 GED720986:GEE720986 GNZ720986:GOA720986 GXV720986:GXW720986 HHR720986:HHS720986 HRN720986:HRO720986 IBJ720986:IBK720986 ILF720986:ILG720986 IVB720986:IVC720986 JEX720986:JEY720986 JOT720986:JOU720986 JYP720986:JYQ720986 KIL720986:KIM720986 KSH720986:KSI720986 LCD720986:LCE720986 LLZ720986:LMA720986 LVV720986:LVW720986 MFR720986:MFS720986 MPN720986:MPO720986 MZJ720986:MZK720986 NJF720986:NJG720986 NTB720986:NTC720986 OCX720986:OCY720986 OMT720986:OMU720986 OWP720986:OWQ720986 PGL720986:PGM720986 PQH720986:PQI720986 QAD720986:QAE720986 QJZ720986:QKA720986 QTV720986:QTW720986 RDR720986:RDS720986 RNN720986:RNO720986 RXJ720986:RXK720986 SHF720986:SHG720986 SRB720986:SRC720986 TAX720986:TAY720986 TKT720986:TKU720986 TUP720986:TUQ720986 UEL720986:UEM720986 UOH720986:UOI720986 UYD720986:UYE720986 VHZ720986:VIA720986 VRV720986:VRW720986 WBR720986:WBS720986 WLN720986:WLO720986 WVJ720986:WVK720986 D786522 IX786522:IY786522 ST786522:SU786522 ACP786522:ACQ786522 AML786522:AMM786522 AWH786522:AWI786522 BGD786522:BGE786522 BPZ786522:BQA786522 BZV786522:BZW786522 CJR786522:CJS786522 CTN786522:CTO786522 DDJ786522:DDK786522 DNF786522:DNG786522 DXB786522:DXC786522 EGX786522:EGY786522 EQT786522:EQU786522 FAP786522:FAQ786522 FKL786522:FKM786522 FUH786522:FUI786522 GED786522:GEE786522 GNZ786522:GOA786522 GXV786522:GXW786522 HHR786522:HHS786522 HRN786522:HRO786522 IBJ786522:IBK786522 ILF786522:ILG786522 IVB786522:IVC786522 JEX786522:JEY786522 JOT786522:JOU786522 JYP786522:JYQ786522 KIL786522:KIM786522 KSH786522:KSI786522 LCD786522:LCE786522 LLZ786522:LMA786522 LVV786522:LVW786522 MFR786522:MFS786522 MPN786522:MPO786522 MZJ786522:MZK786522 NJF786522:NJG786522 NTB786522:NTC786522 OCX786522:OCY786522 OMT786522:OMU786522 OWP786522:OWQ786522 PGL786522:PGM786522 PQH786522:PQI786522 QAD786522:QAE786522 QJZ786522:QKA786522 QTV786522:QTW786522 RDR786522:RDS786522 RNN786522:RNO786522 RXJ786522:RXK786522 SHF786522:SHG786522 SRB786522:SRC786522 TAX786522:TAY786522 TKT786522:TKU786522 TUP786522:TUQ786522 UEL786522:UEM786522 UOH786522:UOI786522 UYD786522:UYE786522 VHZ786522:VIA786522 VRV786522:VRW786522 WBR786522:WBS786522 WLN786522:WLO786522 WVJ786522:WVK786522 D852058 IX852058:IY852058 ST852058:SU852058 ACP852058:ACQ852058 AML852058:AMM852058 AWH852058:AWI852058 BGD852058:BGE852058 BPZ852058:BQA852058 BZV852058:BZW852058 CJR852058:CJS852058 CTN852058:CTO852058 DDJ852058:DDK852058 DNF852058:DNG852058 DXB852058:DXC852058 EGX852058:EGY852058 EQT852058:EQU852058 FAP852058:FAQ852058 FKL852058:FKM852058 FUH852058:FUI852058 GED852058:GEE852058 GNZ852058:GOA852058 GXV852058:GXW852058 HHR852058:HHS852058 HRN852058:HRO852058 IBJ852058:IBK852058 ILF852058:ILG852058 IVB852058:IVC852058 JEX852058:JEY852058 JOT852058:JOU852058 JYP852058:JYQ852058 KIL852058:KIM852058 KSH852058:KSI852058 LCD852058:LCE852058 LLZ852058:LMA852058 LVV852058:LVW852058 MFR852058:MFS852058 MPN852058:MPO852058 MZJ852058:MZK852058 NJF852058:NJG852058 NTB852058:NTC852058 OCX852058:OCY852058 OMT852058:OMU852058 OWP852058:OWQ852058 PGL852058:PGM852058 PQH852058:PQI852058 QAD852058:QAE852058 QJZ852058:QKA852058 QTV852058:QTW852058 RDR852058:RDS852058 RNN852058:RNO852058 RXJ852058:RXK852058 SHF852058:SHG852058 SRB852058:SRC852058 TAX852058:TAY852058 TKT852058:TKU852058 TUP852058:TUQ852058 UEL852058:UEM852058 UOH852058:UOI852058 UYD852058:UYE852058 VHZ852058:VIA852058 VRV852058:VRW852058 WBR852058:WBS852058 WLN852058:WLO852058 WVJ852058:WVK852058 D917594 IX917594:IY917594 ST917594:SU917594 ACP917594:ACQ917594 AML917594:AMM917594 AWH917594:AWI917594 BGD917594:BGE917594 BPZ917594:BQA917594 BZV917594:BZW917594 CJR917594:CJS917594 CTN917594:CTO917594 DDJ917594:DDK917594 DNF917594:DNG917594 DXB917594:DXC917594 EGX917594:EGY917594 EQT917594:EQU917594 FAP917594:FAQ917594 FKL917594:FKM917594 FUH917594:FUI917594 GED917594:GEE917594 GNZ917594:GOA917594 GXV917594:GXW917594 HHR917594:HHS917594 HRN917594:HRO917594 IBJ917594:IBK917594 ILF917594:ILG917594 IVB917594:IVC917594 JEX917594:JEY917594 JOT917594:JOU917594 JYP917594:JYQ917594 KIL917594:KIM917594 KSH917594:KSI917594 LCD917594:LCE917594 LLZ917594:LMA917594 LVV917594:LVW917594 MFR917594:MFS917594 MPN917594:MPO917594 MZJ917594:MZK917594 NJF917594:NJG917594 NTB917594:NTC917594 OCX917594:OCY917594 OMT917594:OMU917594 OWP917594:OWQ917594 PGL917594:PGM917594 PQH917594:PQI917594 QAD917594:QAE917594 QJZ917594:QKA917594 QTV917594:QTW917594 RDR917594:RDS917594 RNN917594:RNO917594 RXJ917594:RXK917594 SHF917594:SHG917594 SRB917594:SRC917594 TAX917594:TAY917594 TKT917594:TKU917594 TUP917594:TUQ917594 UEL917594:UEM917594 UOH917594:UOI917594 UYD917594:UYE917594 VHZ917594:VIA917594 VRV917594:VRW917594 WBR917594:WBS917594 WLN917594:WLO917594 WVJ917594:WVK917594 D983130 IX983130:IY983130 ST983130:SU983130 ACP983130:ACQ983130 AML983130:AMM983130 AWH983130:AWI983130 BGD983130:BGE983130 BPZ983130:BQA983130 BZV983130:BZW983130 CJR983130:CJS983130 CTN983130:CTO983130 DDJ983130:DDK983130 DNF983130:DNG983130 DXB983130:DXC983130 EGX983130:EGY983130 EQT983130:EQU983130 FAP983130:FAQ983130 FKL983130:FKM983130 FUH983130:FUI983130 GED983130:GEE983130 GNZ983130:GOA983130 GXV983130:GXW983130 HHR983130:HHS983130 HRN983130:HRO983130 IBJ983130:IBK983130 ILF983130:ILG983130 IVB983130:IVC983130 JEX983130:JEY983130 JOT983130:JOU983130 JYP983130:JYQ983130 KIL983130:KIM983130 KSH983130:KSI983130 LCD983130:LCE983130 LLZ983130:LMA983130 LVV983130:LVW983130 MFR983130:MFS983130 MPN983130:MPO983130 MZJ983130:MZK983130 NJF983130:NJG983130 NTB983130:NTC983130 OCX983130:OCY983130 OMT983130:OMU983130 OWP983130:OWQ983130 PGL983130:PGM983130 PQH983130:PQI983130 QAD983130:QAE983130 QJZ983130:QKA983130 QTV983130:QTW983130 RDR983130:RDS983130 RNN983130:RNO983130 RXJ983130:RXK983130 SHF983130:SHG983130 SRB983130:SRC983130 TAX983130:TAY983130 TKT983130:TKU983130 TUP983130:TUQ983130 UEL983130:UEM983130 UOH983130:UOI983130 UYD983130:UYE983130 VHZ983130:VIA983130 VRV983130:VRW983130 WBR983130:WBS983130 WLN983130:WLO983130 WVJ983130:WVK983130 D92 IX92:IY92 ST92:SU92 ACP92:ACQ92 AML92:AMM92 AWH92:AWI92 BGD92:BGE92 BPZ92:BQA92 BZV92:BZW92 CJR92:CJS92 CTN92:CTO92 DDJ92:DDK92 DNF92:DNG92 DXB92:DXC92 EGX92:EGY92 EQT92:EQU92 FAP92:FAQ92 FKL92:FKM92 FUH92:FUI92 GED92:GEE92 GNZ92:GOA92 GXV92:GXW92 HHR92:HHS92 HRN92:HRO92 IBJ92:IBK92 ILF92:ILG92 IVB92:IVC92 JEX92:JEY92 JOT92:JOU92 JYP92:JYQ92 KIL92:KIM92 KSH92:KSI92 LCD92:LCE92 LLZ92:LMA92 LVV92:LVW92 MFR92:MFS92 MPN92:MPO92 MZJ92:MZK92 NJF92:NJG92 NTB92:NTC92 OCX92:OCY92 OMT92:OMU92 OWP92:OWQ92 PGL92:PGM92 PQH92:PQI92 QAD92:QAE92 QJZ92:QKA92 QTV92:QTW92 RDR92:RDS92 RNN92:RNO92 RXJ92:RXK92 SHF92:SHG92 SRB92:SRC92 TAX92:TAY92 TKT92:TKU92 TUP92:TUQ92 UEL92:UEM92 UOH92:UOI92 UYD92:UYE92 VHZ92:VIA92 VRV92:VRW92 WBR92:WBS92 WLN92:WLO92 WVJ92:WVK92 D65628 IX65628:IY65628 ST65628:SU65628 ACP65628:ACQ65628 AML65628:AMM65628 AWH65628:AWI65628 BGD65628:BGE65628 BPZ65628:BQA65628 BZV65628:BZW65628 CJR65628:CJS65628 CTN65628:CTO65628 DDJ65628:DDK65628 DNF65628:DNG65628 DXB65628:DXC65628 EGX65628:EGY65628 EQT65628:EQU65628 FAP65628:FAQ65628 FKL65628:FKM65628 FUH65628:FUI65628 GED65628:GEE65628 GNZ65628:GOA65628 GXV65628:GXW65628 HHR65628:HHS65628 HRN65628:HRO65628 IBJ65628:IBK65628 ILF65628:ILG65628 IVB65628:IVC65628 JEX65628:JEY65628 JOT65628:JOU65628 JYP65628:JYQ65628 KIL65628:KIM65628 KSH65628:KSI65628 LCD65628:LCE65628 LLZ65628:LMA65628 LVV65628:LVW65628 MFR65628:MFS65628 MPN65628:MPO65628 MZJ65628:MZK65628 NJF65628:NJG65628 NTB65628:NTC65628 OCX65628:OCY65628 OMT65628:OMU65628 OWP65628:OWQ65628 PGL65628:PGM65628 PQH65628:PQI65628 QAD65628:QAE65628 QJZ65628:QKA65628 QTV65628:QTW65628 RDR65628:RDS65628 RNN65628:RNO65628 RXJ65628:RXK65628 SHF65628:SHG65628 SRB65628:SRC65628 TAX65628:TAY65628 TKT65628:TKU65628 TUP65628:TUQ65628 UEL65628:UEM65628 UOH65628:UOI65628 UYD65628:UYE65628 VHZ65628:VIA65628 VRV65628:VRW65628 WBR65628:WBS65628 WLN65628:WLO65628 WVJ65628:WVK65628 D131164 IX131164:IY131164 ST131164:SU131164 ACP131164:ACQ131164 AML131164:AMM131164 AWH131164:AWI131164 BGD131164:BGE131164 BPZ131164:BQA131164 BZV131164:BZW131164 CJR131164:CJS131164 CTN131164:CTO131164 DDJ131164:DDK131164 DNF131164:DNG131164 DXB131164:DXC131164 EGX131164:EGY131164 EQT131164:EQU131164 FAP131164:FAQ131164 FKL131164:FKM131164 FUH131164:FUI131164 GED131164:GEE131164 GNZ131164:GOA131164 GXV131164:GXW131164 HHR131164:HHS131164 HRN131164:HRO131164 IBJ131164:IBK131164 ILF131164:ILG131164 IVB131164:IVC131164 JEX131164:JEY131164 JOT131164:JOU131164 JYP131164:JYQ131164 KIL131164:KIM131164 KSH131164:KSI131164 LCD131164:LCE131164 LLZ131164:LMA131164 LVV131164:LVW131164 MFR131164:MFS131164 MPN131164:MPO131164 MZJ131164:MZK131164 NJF131164:NJG131164 NTB131164:NTC131164 OCX131164:OCY131164 OMT131164:OMU131164 OWP131164:OWQ131164 PGL131164:PGM131164 PQH131164:PQI131164 QAD131164:QAE131164 QJZ131164:QKA131164 QTV131164:QTW131164 RDR131164:RDS131164 RNN131164:RNO131164 RXJ131164:RXK131164 SHF131164:SHG131164 SRB131164:SRC131164 TAX131164:TAY131164 TKT131164:TKU131164 TUP131164:TUQ131164 UEL131164:UEM131164 UOH131164:UOI131164 UYD131164:UYE131164 VHZ131164:VIA131164 VRV131164:VRW131164 WBR131164:WBS131164 WLN131164:WLO131164 WVJ131164:WVK131164 D196700 IX196700:IY196700 ST196700:SU196700 ACP196700:ACQ196700 AML196700:AMM196700 AWH196700:AWI196700 BGD196700:BGE196700 BPZ196700:BQA196700 BZV196700:BZW196700 CJR196700:CJS196700 CTN196700:CTO196700 DDJ196700:DDK196700 DNF196700:DNG196700 DXB196700:DXC196700 EGX196700:EGY196700 EQT196700:EQU196700 FAP196700:FAQ196700 FKL196700:FKM196700 FUH196700:FUI196700 GED196700:GEE196700 GNZ196700:GOA196700 GXV196700:GXW196700 HHR196700:HHS196700 HRN196700:HRO196700 IBJ196700:IBK196700 ILF196700:ILG196700 IVB196700:IVC196700 JEX196700:JEY196700 JOT196700:JOU196700 JYP196700:JYQ196700 KIL196700:KIM196700 KSH196700:KSI196700 LCD196700:LCE196700 LLZ196700:LMA196700 LVV196700:LVW196700 MFR196700:MFS196700 MPN196700:MPO196700 MZJ196700:MZK196700 NJF196700:NJG196700 NTB196700:NTC196700 OCX196700:OCY196700 OMT196700:OMU196700 OWP196700:OWQ196700 PGL196700:PGM196700 PQH196700:PQI196700 QAD196700:QAE196700 QJZ196700:QKA196700 QTV196700:QTW196700 RDR196700:RDS196700 RNN196700:RNO196700 RXJ196700:RXK196700 SHF196700:SHG196700 SRB196700:SRC196700 TAX196700:TAY196700 TKT196700:TKU196700 TUP196700:TUQ196700 UEL196700:UEM196700 UOH196700:UOI196700 UYD196700:UYE196700 VHZ196700:VIA196700 VRV196700:VRW196700 WBR196700:WBS196700 WLN196700:WLO196700 WVJ196700:WVK196700 D262236 IX262236:IY262236 ST262236:SU262236 ACP262236:ACQ262236 AML262236:AMM262236 AWH262236:AWI262236 BGD262236:BGE262236 BPZ262236:BQA262236 BZV262236:BZW262236 CJR262236:CJS262236 CTN262236:CTO262236 DDJ262236:DDK262236 DNF262236:DNG262236 DXB262236:DXC262236 EGX262236:EGY262236 EQT262236:EQU262236 FAP262236:FAQ262236 FKL262236:FKM262236 FUH262236:FUI262236 GED262236:GEE262236 GNZ262236:GOA262236 GXV262236:GXW262236 HHR262236:HHS262236 HRN262236:HRO262236 IBJ262236:IBK262236 ILF262236:ILG262236 IVB262236:IVC262236 JEX262236:JEY262236 JOT262236:JOU262236 JYP262236:JYQ262236 KIL262236:KIM262236 KSH262236:KSI262236 LCD262236:LCE262236 LLZ262236:LMA262236 LVV262236:LVW262236 MFR262236:MFS262236 MPN262236:MPO262236 MZJ262236:MZK262236 NJF262236:NJG262236 NTB262236:NTC262236 OCX262236:OCY262236 OMT262236:OMU262236 OWP262236:OWQ262236 PGL262236:PGM262236 PQH262236:PQI262236 QAD262236:QAE262236 QJZ262236:QKA262236 QTV262236:QTW262236 RDR262236:RDS262236 RNN262236:RNO262236 RXJ262236:RXK262236 SHF262236:SHG262236 SRB262236:SRC262236 TAX262236:TAY262236 TKT262236:TKU262236 TUP262236:TUQ262236 UEL262236:UEM262236 UOH262236:UOI262236 UYD262236:UYE262236 VHZ262236:VIA262236 VRV262236:VRW262236 WBR262236:WBS262236 WLN262236:WLO262236 WVJ262236:WVK262236 D327772 IX327772:IY327772 ST327772:SU327772 ACP327772:ACQ327772 AML327772:AMM327772 AWH327772:AWI327772 BGD327772:BGE327772 BPZ327772:BQA327772 BZV327772:BZW327772 CJR327772:CJS327772 CTN327772:CTO327772 DDJ327772:DDK327772 DNF327772:DNG327772 DXB327772:DXC327772 EGX327772:EGY327772 EQT327772:EQU327772 FAP327772:FAQ327772 FKL327772:FKM327772 FUH327772:FUI327772 GED327772:GEE327772 GNZ327772:GOA327772 GXV327772:GXW327772 HHR327772:HHS327772 HRN327772:HRO327772 IBJ327772:IBK327772 ILF327772:ILG327772 IVB327772:IVC327772 JEX327772:JEY327772 JOT327772:JOU327772 JYP327772:JYQ327772 KIL327772:KIM327772 KSH327772:KSI327772 LCD327772:LCE327772 LLZ327772:LMA327772 LVV327772:LVW327772 MFR327772:MFS327772 MPN327772:MPO327772 MZJ327772:MZK327772 NJF327772:NJG327772 NTB327772:NTC327772 OCX327772:OCY327772 OMT327772:OMU327772 OWP327772:OWQ327772 PGL327772:PGM327772 PQH327772:PQI327772 QAD327772:QAE327772 QJZ327772:QKA327772 QTV327772:QTW327772 RDR327772:RDS327772 RNN327772:RNO327772 RXJ327772:RXK327772 SHF327772:SHG327772 SRB327772:SRC327772 TAX327772:TAY327772 TKT327772:TKU327772 TUP327772:TUQ327772 UEL327772:UEM327772 UOH327772:UOI327772 UYD327772:UYE327772 VHZ327772:VIA327772 VRV327772:VRW327772 WBR327772:WBS327772 WLN327772:WLO327772 WVJ327772:WVK327772 D393308 IX393308:IY393308 ST393308:SU393308 ACP393308:ACQ393308 AML393308:AMM393308 AWH393308:AWI393308 BGD393308:BGE393308 BPZ393308:BQA393308 BZV393308:BZW393308 CJR393308:CJS393308 CTN393308:CTO393308 DDJ393308:DDK393308 DNF393308:DNG393308 DXB393308:DXC393308 EGX393308:EGY393308 EQT393308:EQU393308 FAP393308:FAQ393308 FKL393308:FKM393308 FUH393308:FUI393308 GED393308:GEE393308 GNZ393308:GOA393308 GXV393308:GXW393308 HHR393308:HHS393308 HRN393308:HRO393308 IBJ393308:IBK393308 ILF393308:ILG393308 IVB393308:IVC393308 JEX393308:JEY393308 JOT393308:JOU393308 JYP393308:JYQ393308 KIL393308:KIM393308 KSH393308:KSI393308 LCD393308:LCE393308 LLZ393308:LMA393308 LVV393308:LVW393308 MFR393308:MFS393308 MPN393308:MPO393308 MZJ393308:MZK393308 NJF393308:NJG393308 NTB393308:NTC393308 OCX393308:OCY393308 OMT393308:OMU393308 OWP393308:OWQ393308 PGL393308:PGM393308 PQH393308:PQI393308 QAD393308:QAE393308 QJZ393308:QKA393308 QTV393308:QTW393308 RDR393308:RDS393308 RNN393308:RNO393308 RXJ393308:RXK393308 SHF393308:SHG393308 SRB393308:SRC393308 TAX393308:TAY393308 TKT393308:TKU393308 TUP393308:TUQ393308 UEL393308:UEM393308 UOH393308:UOI393308 UYD393308:UYE393308 VHZ393308:VIA393308 VRV393308:VRW393308 WBR393308:WBS393308 WLN393308:WLO393308 WVJ393308:WVK393308 D458844 IX458844:IY458844 ST458844:SU458844 ACP458844:ACQ458844 AML458844:AMM458844 AWH458844:AWI458844 BGD458844:BGE458844 BPZ458844:BQA458844 BZV458844:BZW458844 CJR458844:CJS458844 CTN458844:CTO458844 DDJ458844:DDK458844 DNF458844:DNG458844 DXB458844:DXC458844 EGX458844:EGY458844 EQT458844:EQU458844 FAP458844:FAQ458844 FKL458844:FKM458844 FUH458844:FUI458844 GED458844:GEE458844 GNZ458844:GOA458844 GXV458844:GXW458844 HHR458844:HHS458844 HRN458844:HRO458844 IBJ458844:IBK458844 ILF458844:ILG458844 IVB458844:IVC458844 JEX458844:JEY458844 JOT458844:JOU458844 JYP458844:JYQ458844 KIL458844:KIM458844 KSH458844:KSI458844 LCD458844:LCE458844 LLZ458844:LMA458844 LVV458844:LVW458844 MFR458844:MFS458844 MPN458844:MPO458844 MZJ458844:MZK458844 NJF458844:NJG458844 NTB458844:NTC458844 OCX458844:OCY458844 OMT458844:OMU458844 OWP458844:OWQ458844 PGL458844:PGM458844 PQH458844:PQI458844 QAD458844:QAE458844 QJZ458844:QKA458844 QTV458844:QTW458844 RDR458844:RDS458844 RNN458844:RNO458844 RXJ458844:RXK458844 SHF458844:SHG458844 SRB458844:SRC458844 TAX458844:TAY458844 TKT458844:TKU458844 TUP458844:TUQ458844 UEL458844:UEM458844 UOH458844:UOI458844 UYD458844:UYE458844 VHZ458844:VIA458844 VRV458844:VRW458844 WBR458844:WBS458844 WLN458844:WLO458844 WVJ458844:WVK458844 D524380 IX524380:IY524380 ST524380:SU524380 ACP524380:ACQ524380 AML524380:AMM524380 AWH524380:AWI524380 BGD524380:BGE524380 BPZ524380:BQA524380 BZV524380:BZW524380 CJR524380:CJS524380 CTN524380:CTO524380 DDJ524380:DDK524380 DNF524380:DNG524380 DXB524380:DXC524380 EGX524380:EGY524380 EQT524380:EQU524380 FAP524380:FAQ524380 FKL524380:FKM524380 FUH524380:FUI524380 GED524380:GEE524380 GNZ524380:GOA524380 GXV524380:GXW524380 HHR524380:HHS524380 HRN524380:HRO524380 IBJ524380:IBK524380 ILF524380:ILG524380 IVB524380:IVC524380 JEX524380:JEY524380 JOT524380:JOU524380 JYP524380:JYQ524380 KIL524380:KIM524380 KSH524380:KSI524380 LCD524380:LCE524380 LLZ524380:LMA524380 LVV524380:LVW524380 MFR524380:MFS524380 MPN524380:MPO524380 MZJ524380:MZK524380 NJF524380:NJG524380 NTB524380:NTC524380 OCX524380:OCY524380 OMT524380:OMU524380 OWP524380:OWQ524380 PGL524380:PGM524380 PQH524380:PQI524380 QAD524380:QAE524380 QJZ524380:QKA524380 QTV524380:QTW524380 RDR524380:RDS524380 RNN524380:RNO524380 RXJ524380:RXK524380 SHF524380:SHG524380 SRB524380:SRC524380 TAX524380:TAY524380 TKT524380:TKU524380 TUP524380:TUQ524380 UEL524380:UEM524380 UOH524380:UOI524380 UYD524380:UYE524380 VHZ524380:VIA524380 VRV524380:VRW524380 WBR524380:WBS524380 WLN524380:WLO524380 WVJ524380:WVK524380 D589916 IX589916:IY589916 ST589916:SU589916 ACP589916:ACQ589916 AML589916:AMM589916 AWH589916:AWI589916 BGD589916:BGE589916 BPZ589916:BQA589916 BZV589916:BZW589916 CJR589916:CJS589916 CTN589916:CTO589916 DDJ589916:DDK589916 DNF589916:DNG589916 DXB589916:DXC589916 EGX589916:EGY589916 EQT589916:EQU589916 FAP589916:FAQ589916 FKL589916:FKM589916 FUH589916:FUI589916 GED589916:GEE589916 GNZ589916:GOA589916 GXV589916:GXW589916 HHR589916:HHS589916 HRN589916:HRO589916 IBJ589916:IBK589916 ILF589916:ILG589916 IVB589916:IVC589916 JEX589916:JEY589916 JOT589916:JOU589916 JYP589916:JYQ589916 KIL589916:KIM589916 KSH589916:KSI589916 LCD589916:LCE589916 LLZ589916:LMA589916 LVV589916:LVW589916 MFR589916:MFS589916 MPN589916:MPO589916 MZJ589916:MZK589916 NJF589916:NJG589916 NTB589916:NTC589916 OCX589916:OCY589916 OMT589916:OMU589916 OWP589916:OWQ589916 PGL589916:PGM589916 PQH589916:PQI589916 QAD589916:QAE589916 QJZ589916:QKA589916 QTV589916:QTW589916 RDR589916:RDS589916 RNN589916:RNO589916 RXJ589916:RXK589916 SHF589916:SHG589916 SRB589916:SRC589916 TAX589916:TAY589916 TKT589916:TKU589916 TUP589916:TUQ589916 UEL589916:UEM589916 UOH589916:UOI589916 UYD589916:UYE589916 VHZ589916:VIA589916 VRV589916:VRW589916 WBR589916:WBS589916 WLN589916:WLO589916 WVJ589916:WVK589916 D655452 IX655452:IY655452 ST655452:SU655452 ACP655452:ACQ655452 AML655452:AMM655452 AWH655452:AWI655452 BGD655452:BGE655452 BPZ655452:BQA655452 BZV655452:BZW655452 CJR655452:CJS655452 CTN655452:CTO655452 DDJ655452:DDK655452 DNF655452:DNG655452 DXB655452:DXC655452 EGX655452:EGY655452 EQT655452:EQU655452 FAP655452:FAQ655452 FKL655452:FKM655452 FUH655452:FUI655452 GED655452:GEE655452 GNZ655452:GOA655452 GXV655452:GXW655452 HHR655452:HHS655452 HRN655452:HRO655452 IBJ655452:IBK655452 ILF655452:ILG655452 IVB655452:IVC655452 JEX655452:JEY655452 JOT655452:JOU655452 JYP655452:JYQ655452 KIL655452:KIM655452 KSH655452:KSI655452 LCD655452:LCE655452 LLZ655452:LMA655452 LVV655452:LVW655452 MFR655452:MFS655452 MPN655452:MPO655452 MZJ655452:MZK655452 NJF655452:NJG655452 NTB655452:NTC655452 OCX655452:OCY655452 OMT655452:OMU655452 OWP655452:OWQ655452 PGL655452:PGM655452 PQH655452:PQI655452 QAD655452:QAE655452 QJZ655452:QKA655452 QTV655452:QTW655452 RDR655452:RDS655452 RNN655452:RNO655452 RXJ655452:RXK655452 SHF655452:SHG655452 SRB655452:SRC655452 TAX655452:TAY655452 TKT655452:TKU655452 TUP655452:TUQ655452 UEL655452:UEM655452 UOH655452:UOI655452 UYD655452:UYE655452 VHZ655452:VIA655452 VRV655452:VRW655452 WBR655452:WBS655452 WLN655452:WLO655452 WVJ655452:WVK655452 D720988 IX720988:IY720988 ST720988:SU720988 ACP720988:ACQ720988 AML720988:AMM720988 AWH720988:AWI720988 BGD720988:BGE720988 BPZ720988:BQA720988 BZV720988:BZW720988 CJR720988:CJS720988 CTN720988:CTO720988 DDJ720988:DDK720988 DNF720988:DNG720988 DXB720988:DXC720988 EGX720988:EGY720988 EQT720988:EQU720988 FAP720988:FAQ720988 FKL720988:FKM720988 FUH720988:FUI720988 GED720988:GEE720988 GNZ720988:GOA720988 GXV720988:GXW720988 HHR720988:HHS720988 HRN720988:HRO720988 IBJ720988:IBK720988 ILF720988:ILG720988 IVB720988:IVC720988 JEX720988:JEY720988 JOT720988:JOU720988 JYP720988:JYQ720988 KIL720988:KIM720988 KSH720988:KSI720988 LCD720988:LCE720988 LLZ720988:LMA720988 LVV720988:LVW720988 MFR720988:MFS720988 MPN720988:MPO720988 MZJ720988:MZK720988 NJF720988:NJG720988 NTB720988:NTC720988 OCX720988:OCY720988 OMT720988:OMU720988 OWP720988:OWQ720988 PGL720988:PGM720988 PQH720988:PQI720988 QAD720988:QAE720988 QJZ720988:QKA720988 QTV720988:QTW720988 RDR720988:RDS720988 RNN720988:RNO720988 RXJ720988:RXK720988 SHF720988:SHG720988 SRB720988:SRC720988 TAX720988:TAY720988 TKT720988:TKU720988 TUP720988:TUQ720988 UEL720988:UEM720988 UOH720988:UOI720988 UYD720988:UYE720988 VHZ720988:VIA720988 VRV720988:VRW720988 WBR720988:WBS720988 WLN720988:WLO720988 WVJ720988:WVK720988 D786524 IX786524:IY786524 ST786524:SU786524 ACP786524:ACQ786524 AML786524:AMM786524 AWH786524:AWI786524 BGD786524:BGE786524 BPZ786524:BQA786524 BZV786524:BZW786524 CJR786524:CJS786524 CTN786524:CTO786524 DDJ786524:DDK786524 DNF786524:DNG786524 DXB786524:DXC786524 EGX786524:EGY786524 EQT786524:EQU786524 FAP786524:FAQ786524 FKL786524:FKM786524 FUH786524:FUI786524 GED786524:GEE786524 GNZ786524:GOA786524 GXV786524:GXW786524 HHR786524:HHS786524 HRN786524:HRO786524 IBJ786524:IBK786524 ILF786524:ILG786524 IVB786524:IVC786524 JEX786524:JEY786524 JOT786524:JOU786524 JYP786524:JYQ786524 KIL786524:KIM786524 KSH786524:KSI786524 LCD786524:LCE786524 LLZ786524:LMA786524 LVV786524:LVW786524 MFR786524:MFS786524 MPN786524:MPO786524 MZJ786524:MZK786524 NJF786524:NJG786524 NTB786524:NTC786524 OCX786524:OCY786524 OMT786524:OMU786524 OWP786524:OWQ786524 PGL786524:PGM786524 PQH786524:PQI786524 QAD786524:QAE786524 QJZ786524:QKA786524 QTV786524:QTW786524 RDR786524:RDS786524 RNN786524:RNO786524 RXJ786524:RXK786524 SHF786524:SHG786524 SRB786524:SRC786524 TAX786524:TAY786524 TKT786524:TKU786524 TUP786524:TUQ786524 UEL786524:UEM786524 UOH786524:UOI786524 UYD786524:UYE786524 VHZ786524:VIA786524 VRV786524:VRW786524 WBR786524:WBS786524 WLN786524:WLO786524 WVJ786524:WVK786524 D852060 IX852060:IY852060 ST852060:SU852060 ACP852060:ACQ852060 AML852060:AMM852060 AWH852060:AWI852060 BGD852060:BGE852060 BPZ852060:BQA852060 BZV852060:BZW852060 CJR852060:CJS852060 CTN852060:CTO852060 DDJ852060:DDK852060 DNF852060:DNG852060 DXB852060:DXC852060 EGX852060:EGY852060 EQT852060:EQU852060 FAP852060:FAQ852060 FKL852060:FKM852060 FUH852060:FUI852060 GED852060:GEE852060 GNZ852060:GOA852060 GXV852060:GXW852060 HHR852060:HHS852060 HRN852060:HRO852060 IBJ852060:IBK852060 ILF852060:ILG852060 IVB852060:IVC852060 JEX852060:JEY852060 JOT852060:JOU852060 JYP852060:JYQ852060 KIL852060:KIM852060 KSH852060:KSI852060 LCD852060:LCE852060 LLZ852060:LMA852060 LVV852060:LVW852060 MFR852060:MFS852060 MPN852060:MPO852060 MZJ852060:MZK852060 NJF852060:NJG852060 NTB852060:NTC852060 OCX852060:OCY852060 OMT852060:OMU852060 OWP852060:OWQ852060 PGL852060:PGM852060 PQH852060:PQI852060 QAD852060:QAE852060 QJZ852060:QKA852060 QTV852060:QTW852060 RDR852060:RDS852060 RNN852060:RNO852060 RXJ852060:RXK852060 SHF852060:SHG852060 SRB852060:SRC852060 TAX852060:TAY852060 TKT852060:TKU852060 TUP852060:TUQ852060 UEL852060:UEM852060 UOH852060:UOI852060 UYD852060:UYE852060 VHZ852060:VIA852060 VRV852060:VRW852060 WBR852060:WBS852060 WLN852060:WLO852060 WVJ852060:WVK852060 D917596 IX917596:IY917596 ST917596:SU917596 ACP917596:ACQ917596 AML917596:AMM917596 AWH917596:AWI917596 BGD917596:BGE917596 BPZ917596:BQA917596 BZV917596:BZW917596 CJR917596:CJS917596 CTN917596:CTO917596 DDJ917596:DDK917596 DNF917596:DNG917596 DXB917596:DXC917596 EGX917596:EGY917596 EQT917596:EQU917596 FAP917596:FAQ917596 FKL917596:FKM917596 FUH917596:FUI917596 GED917596:GEE917596 GNZ917596:GOA917596 GXV917596:GXW917596 HHR917596:HHS917596 HRN917596:HRO917596 IBJ917596:IBK917596 ILF917596:ILG917596 IVB917596:IVC917596 JEX917596:JEY917596 JOT917596:JOU917596 JYP917596:JYQ917596 KIL917596:KIM917596 KSH917596:KSI917596 LCD917596:LCE917596 LLZ917596:LMA917596 LVV917596:LVW917596 MFR917596:MFS917596 MPN917596:MPO917596 MZJ917596:MZK917596 NJF917596:NJG917596 NTB917596:NTC917596 OCX917596:OCY917596 OMT917596:OMU917596 OWP917596:OWQ917596 PGL917596:PGM917596 PQH917596:PQI917596 QAD917596:QAE917596 QJZ917596:QKA917596 QTV917596:QTW917596 RDR917596:RDS917596 RNN917596:RNO917596 RXJ917596:RXK917596 SHF917596:SHG917596 SRB917596:SRC917596 TAX917596:TAY917596 TKT917596:TKU917596 TUP917596:TUQ917596 UEL917596:UEM917596 UOH917596:UOI917596 UYD917596:UYE917596 VHZ917596:VIA917596 VRV917596:VRW917596 WBR917596:WBS917596 WLN917596:WLO917596 WVJ917596:WVK917596 D983132 IX983132:IY983132 ST983132:SU983132 ACP983132:ACQ983132 AML983132:AMM983132 AWH983132:AWI983132 BGD983132:BGE983132 BPZ983132:BQA983132 BZV983132:BZW983132 CJR983132:CJS983132 CTN983132:CTO983132 DDJ983132:DDK983132 DNF983132:DNG983132 DXB983132:DXC983132 EGX983132:EGY983132 EQT983132:EQU983132 FAP983132:FAQ983132 FKL983132:FKM983132 FUH983132:FUI983132 GED983132:GEE983132 GNZ983132:GOA983132 GXV983132:GXW983132 HHR983132:HHS983132 HRN983132:HRO983132 IBJ983132:IBK983132 ILF983132:ILG983132 IVB983132:IVC983132 JEX983132:JEY983132 JOT983132:JOU983132 JYP983132:JYQ983132 KIL983132:KIM983132 KSH983132:KSI983132 LCD983132:LCE983132 LLZ983132:LMA983132 LVV983132:LVW983132 MFR983132:MFS983132 MPN983132:MPO983132 MZJ983132:MZK983132 NJF983132:NJG983132 NTB983132:NTC983132 OCX983132:OCY983132 OMT983132:OMU983132 OWP983132:OWQ983132 PGL983132:PGM983132 PQH983132:PQI983132 QAD983132:QAE983132 QJZ983132:QKA983132 QTV983132:QTW983132 RDR983132:RDS983132 RNN983132:RNO983132 RXJ983132:RXK983132 SHF983132:SHG983132 SRB983132:SRC983132 TAX983132:TAY983132 TKT983132:TKU983132 TUP983132:TUQ983132 UEL983132:UEM983132 UOH983132:UOI983132 UYD983132:UYE983132 VHZ983132:VIA983132 VRV983132:VRW983132 WBR983132:WBS983132 WLN983132:WLO983132 WVJ983132:WVK983132 D94 IX94:IY94 ST94:SU94 ACP94:ACQ94 AML94:AMM94 AWH94:AWI94 BGD94:BGE94 BPZ94:BQA94 BZV94:BZW94 CJR94:CJS94 CTN94:CTO94 DDJ94:DDK94 DNF94:DNG94 DXB94:DXC94 EGX94:EGY94 EQT94:EQU94 FAP94:FAQ94 FKL94:FKM94 FUH94:FUI94 GED94:GEE94 GNZ94:GOA94 GXV94:GXW94 HHR94:HHS94 HRN94:HRO94 IBJ94:IBK94 ILF94:ILG94 IVB94:IVC94 JEX94:JEY94 JOT94:JOU94 JYP94:JYQ94 KIL94:KIM94 KSH94:KSI94 LCD94:LCE94 LLZ94:LMA94 LVV94:LVW94 MFR94:MFS94 MPN94:MPO94 MZJ94:MZK94 NJF94:NJG94 NTB94:NTC94 OCX94:OCY94 OMT94:OMU94 OWP94:OWQ94 PGL94:PGM94 PQH94:PQI94 QAD94:QAE94 QJZ94:QKA94 QTV94:QTW94 RDR94:RDS94 RNN94:RNO94 RXJ94:RXK94 SHF94:SHG94 SRB94:SRC94 TAX94:TAY94 TKT94:TKU94 TUP94:TUQ94 UEL94:UEM94 UOH94:UOI94 UYD94:UYE94 VHZ94:VIA94 VRV94:VRW94 WBR94:WBS94 WLN94:WLO94 WVJ94:WVK94 D65630 IX65630:IY65630 ST65630:SU65630 ACP65630:ACQ65630 AML65630:AMM65630 AWH65630:AWI65630 BGD65630:BGE65630 BPZ65630:BQA65630 BZV65630:BZW65630 CJR65630:CJS65630 CTN65630:CTO65630 DDJ65630:DDK65630 DNF65630:DNG65630 DXB65630:DXC65630 EGX65630:EGY65630 EQT65630:EQU65630 FAP65630:FAQ65630 FKL65630:FKM65630 FUH65630:FUI65630 GED65630:GEE65630 GNZ65630:GOA65630 GXV65630:GXW65630 HHR65630:HHS65630 HRN65630:HRO65630 IBJ65630:IBK65630 ILF65630:ILG65630 IVB65630:IVC65630 JEX65630:JEY65630 JOT65630:JOU65630 JYP65630:JYQ65630 KIL65630:KIM65630 KSH65630:KSI65630 LCD65630:LCE65630 LLZ65630:LMA65630 LVV65630:LVW65630 MFR65630:MFS65630 MPN65630:MPO65630 MZJ65630:MZK65630 NJF65630:NJG65630 NTB65630:NTC65630 OCX65630:OCY65630 OMT65630:OMU65630 OWP65630:OWQ65630 PGL65630:PGM65630 PQH65630:PQI65630 QAD65630:QAE65630 QJZ65630:QKA65630 QTV65630:QTW65630 RDR65630:RDS65630 RNN65630:RNO65630 RXJ65630:RXK65630 SHF65630:SHG65630 SRB65630:SRC65630 TAX65630:TAY65630 TKT65630:TKU65630 TUP65630:TUQ65630 UEL65630:UEM65630 UOH65630:UOI65630 UYD65630:UYE65630 VHZ65630:VIA65630 VRV65630:VRW65630 WBR65630:WBS65630 WLN65630:WLO65630 WVJ65630:WVK65630 D131166 IX131166:IY131166 ST131166:SU131166 ACP131166:ACQ131166 AML131166:AMM131166 AWH131166:AWI131166 BGD131166:BGE131166 BPZ131166:BQA131166 BZV131166:BZW131166 CJR131166:CJS131166 CTN131166:CTO131166 DDJ131166:DDK131166 DNF131166:DNG131166 DXB131166:DXC131166 EGX131166:EGY131166 EQT131166:EQU131166 FAP131166:FAQ131166 FKL131166:FKM131166 FUH131166:FUI131166 GED131166:GEE131166 GNZ131166:GOA131166 GXV131166:GXW131166 HHR131166:HHS131166 HRN131166:HRO131166 IBJ131166:IBK131166 ILF131166:ILG131166 IVB131166:IVC131166 JEX131166:JEY131166 JOT131166:JOU131166 JYP131166:JYQ131166 KIL131166:KIM131166 KSH131166:KSI131166 LCD131166:LCE131166 LLZ131166:LMA131166 LVV131166:LVW131166 MFR131166:MFS131166 MPN131166:MPO131166 MZJ131166:MZK131166 NJF131166:NJG131166 NTB131166:NTC131166 OCX131166:OCY131166 OMT131166:OMU131166 OWP131166:OWQ131166 PGL131166:PGM131166 PQH131166:PQI131166 QAD131166:QAE131166 QJZ131166:QKA131166 QTV131166:QTW131166 RDR131166:RDS131166 RNN131166:RNO131166 RXJ131166:RXK131166 SHF131166:SHG131166 SRB131166:SRC131166 TAX131166:TAY131166 TKT131166:TKU131166 TUP131166:TUQ131166 UEL131166:UEM131166 UOH131166:UOI131166 UYD131166:UYE131166 VHZ131166:VIA131166 VRV131166:VRW131166 WBR131166:WBS131166 WLN131166:WLO131166 WVJ131166:WVK131166 D196702 IX196702:IY196702 ST196702:SU196702 ACP196702:ACQ196702 AML196702:AMM196702 AWH196702:AWI196702 BGD196702:BGE196702 BPZ196702:BQA196702 BZV196702:BZW196702 CJR196702:CJS196702 CTN196702:CTO196702 DDJ196702:DDK196702 DNF196702:DNG196702 DXB196702:DXC196702 EGX196702:EGY196702 EQT196702:EQU196702 FAP196702:FAQ196702 FKL196702:FKM196702 FUH196702:FUI196702 GED196702:GEE196702 GNZ196702:GOA196702 GXV196702:GXW196702 HHR196702:HHS196702 HRN196702:HRO196702 IBJ196702:IBK196702 ILF196702:ILG196702 IVB196702:IVC196702 JEX196702:JEY196702 JOT196702:JOU196702 JYP196702:JYQ196702 KIL196702:KIM196702 KSH196702:KSI196702 LCD196702:LCE196702 LLZ196702:LMA196702 LVV196702:LVW196702 MFR196702:MFS196702 MPN196702:MPO196702 MZJ196702:MZK196702 NJF196702:NJG196702 NTB196702:NTC196702 OCX196702:OCY196702 OMT196702:OMU196702 OWP196702:OWQ196702 PGL196702:PGM196702 PQH196702:PQI196702 QAD196702:QAE196702 QJZ196702:QKA196702 QTV196702:QTW196702 RDR196702:RDS196702 RNN196702:RNO196702 RXJ196702:RXK196702 SHF196702:SHG196702 SRB196702:SRC196702 TAX196702:TAY196702 TKT196702:TKU196702 TUP196702:TUQ196702 UEL196702:UEM196702 UOH196702:UOI196702 UYD196702:UYE196702 VHZ196702:VIA196702 VRV196702:VRW196702 WBR196702:WBS196702 WLN196702:WLO196702 WVJ196702:WVK196702 D262238 IX262238:IY262238 ST262238:SU262238 ACP262238:ACQ262238 AML262238:AMM262238 AWH262238:AWI262238 BGD262238:BGE262238 BPZ262238:BQA262238 BZV262238:BZW262238 CJR262238:CJS262238 CTN262238:CTO262238 DDJ262238:DDK262238 DNF262238:DNG262238 DXB262238:DXC262238 EGX262238:EGY262238 EQT262238:EQU262238 FAP262238:FAQ262238 FKL262238:FKM262238 FUH262238:FUI262238 GED262238:GEE262238 GNZ262238:GOA262238 GXV262238:GXW262238 HHR262238:HHS262238 HRN262238:HRO262238 IBJ262238:IBK262238 ILF262238:ILG262238 IVB262238:IVC262238 JEX262238:JEY262238 JOT262238:JOU262238 JYP262238:JYQ262238 KIL262238:KIM262238 KSH262238:KSI262238 LCD262238:LCE262238 LLZ262238:LMA262238 LVV262238:LVW262238 MFR262238:MFS262238 MPN262238:MPO262238 MZJ262238:MZK262238 NJF262238:NJG262238 NTB262238:NTC262238 OCX262238:OCY262238 OMT262238:OMU262238 OWP262238:OWQ262238 PGL262238:PGM262238 PQH262238:PQI262238 QAD262238:QAE262238 QJZ262238:QKA262238 QTV262238:QTW262238 RDR262238:RDS262238 RNN262238:RNO262238 RXJ262238:RXK262238 SHF262238:SHG262238 SRB262238:SRC262238 TAX262238:TAY262238 TKT262238:TKU262238 TUP262238:TUQ262238 UEL262238:UEM262238 UOH262238:UOI262238 UYD262238:UYE262238 VHZ262238:VIA262238 VRV262238:VRW262238 WBR262238:WBS262238 WLN262238:WLO262238 WVJ262238:WVK262238 D327774 IX327774:IY327774 ST327774:SU327774 ACP327774:ACQ327774 AML327774:AMM327774 AWH327774:AWI327774 BGD327774:BGE327774 BPZ327774:BQA327774 BZV327774:BZW327774 CJR327774:CJS327774 CTN327774:CTO327774 DDJ327774:DDK327774 DNF327774:DNG327774 DXB327774:DXC327774 EGX327774:EGY327774 EQT327774:EQU327774 FAP327774:FAQ327774 FKL327774:FKM327774 FUH327774:FUI327774 GED327774:GEE327774 GNZ327774:GOA327774 GXV327774:GXW327774 HHR327774:HHS327774 HRN327774:HRO327774 IBJ327774:IBK327774 ILF327774:ILG327774 IVB327774:IVC327774 JEX327774:JEY327774 JOT327774:JOU327774 JYP327774:JYQ327774 KIL327774:KIM327774 KSH327774:KSI327774 LCD327774:LCE327774 LLZ327774:LMA327774 LVV327774:LVW327774 MFR327774:MFS327774 MPN327774:MPO327774 MZJ327774:MZK327774 NJF327774:NJG327774 NTB327774:NTC327774 OCX327774:OCY327774 OMT327774:OMU327774 OWP327774:OWQ327774 PGL327774:PGM327774 PQH327774:PQI327774 QAD327774:QAE327774 QJZ327774:QKA327774 QTV327774:QTW327774 RDR327774:RDS327774 RNN327774:RNO327774 RXJ327774:RXK327774 SHF327774:SHG327774 SRB327774:SRC327774 TAX327774:TAY327774 TKT327774:TKU327774 TUP327774:TUQ327774 UEL327774:UEM327774 UOH327774:UOI327774 UYD327774:UYE327774 VHZ327774:VIA327774 VRV327774:VRW327774 WBR327774:WBS327774 WLN327774:WLO327774 WVJ327774:WVK327774 D393310 IX393310:IY393310 ST393310:SU393310 ACP393310:ACQ393310 AML393310:AMM393310 AWH393310:AWI393310 BGD393310:BGE393310 BPZ393310:BQA393310 BZV393310:BZW393310 CJR393310:CJS393310 CTN393310:CTO393310 DDJ393310:DDK393310 DNF393310:DNG393310 DXB393310:DXC393310 EGX393310:EGY393310 EQT393310:EQU393310 FAP393310:FAQ393310 FKL393310:FKM393310 FUH393310:FUI393310 GED393310:GEE393310 GNZ393310:GOA393310 GXV393310:GXW393310 HHR393310:HHS393310 HRN393310:HRO393310 IBJ393310:IBK393310 ILF393310:ILG393310 IVB393310:IVC393310 JEX393310:JEY393310 JOT393310:JOU393310 JYP393310:JYQ393310 KIL393310:KIM393310 KSH393310:KSI393310 LCD393310:LCE393310 LLZ393310:LMA393310 LVV393310:LVW393310 MFR393310:MFS393310 MPN393310:MPO393310 MZJ393310:MZK393310 NJF393310:NJG393310 NTB393310:NTC393310 OCX393310:OCY393310 OMT393310:OMU393310 OWP393310:OWQ393310 PGL393310:PGM393310 PQH393310:PQI393310 QAD393310:QAE393310 QJZ393310:QKA393310 QTV393310:QTW393310 RDR393310:RDS393310 RNN393310:RNO393310 RXJ393310:RXK393310 SHF393310:SHG393310 SRB393310:SRC393310 TAX393310:TAY393310 TKT393310:TKU393310 TUP393310:TUQ393310 UEL393310:UEM393310 UOH393310:UOI393310 UYD393310:UYE393310 VHZ393310:VIA393310 VRV393310:VRW393310 WBR393310:WBS393310 WLN393310:WLO393310 WVJ393310:WVK393310 D458846 IX458846:IY458846 ST458846:SU458846 ACP458846:ACQ458846 AML458846:AMM458846 AWH458846:AWI458846 BGD458846:BGE458846 BPZ458846:BQA458846 BZV458846:BZW458846 CJR458846:CJS458846 CTN458846:CTO458846 DDJ458846:DDK458846 DNF458846:DNG458846 DXB458846:DXC458846 EGX458846:EGY458846 EQT458846:EQU458846 FAP458846:FAQ458846 FKL458846:FKM458846 FUH458846:FUI458846 GED458846:GEE458846 GNZ458846:GOA458846 GXV458846:GXW458846 HHR458846:HHS458846 HRN458846:HRO458846 IBJ458846:IBK458846 ILF458846:ILG458846 IVB458846:IVC458846 JEX458846:JEY458846 JOT458846:JOU458846 JYP458846:JYQ458846 KIL458846:KIM458846 KSH458846:KSI458846 LCD458846:LCE458846 LLZ458846:LMA458846 LVV458846:LVW458846 MFR458846:MFS458846 MPN458846:MPO458846 MZJ458846:MZK458846 NJF458846:NJG458846 NTB458846:NTC458846 OCX458846:OCY458846 OMT458846:OMU458846 OWP458846:OWQ458846 PGL458846:PGM458846 PQH458846:PQI458846 QAD458846:QAE458846 QJZ458846:QKA458846 QTV458846:QTW458846 RDR458846:RDS458846 RNN458846:RNO458846 RXJ458846:RXK458846 SHF458846:SHG458846 SRB458846:SRC458846 TAX458846:TAY458846 TKT458846:TKU458846 TUP458846:TUQ458846 UEL458846:UEM458846 UOH458846:UOI458846 UYD458846:UYE458846 VHZ458846:VIA458846 VRV458846:VRW458846 WBR458846:WBS458846 WLN458846:WLO458846 WVJ458846:WVK458846 D524382 IX524382:IY524382 ST524382:SU524382 ACP524382:ACQ524382 AML524382:AMM524382 AWH524382:AWI524382 BGD524382:BGE524382 BPZ524382:BQA524382 BZV524382:BZW524382 CJR524382:CJS524382 CTN524382:CTO524382 DDJ524382:DDK524382 DNF524382:DNG524382 DXB524382:DXC524382 EGX524382:EGY524382 EQT524382:EQU524382 FAP524382:FAQ524382 FKL524382:FKM524382 FUH524382:FUI524382 GED524382:GEE524382 GNZ524382:GOA524382 GXV524382:GXW524382 HHR524382:HHS524382 HRN524382:HRO524382 IBJ524382:IBK524382 ILF524382:ILG524382 IVB524382:IVC524382 JEX524382:JEY524382 JOT524382:JOU524382 JYP524382:JYQ524382 KIL524382:KIM524382 KSH524382:KSI524382 LCD524382:LCE524382 LLZ524382:LMA524382 LVV524382:LVW524382 MFR524382:MFS524382 MPN524382:MPO524382 MZJ524382:MZK524382 NJF524382:NJG524382 NTB524382:NTC524382 OCX524382:OCY524382 OMT524382:OMU524382 OWP524382:OWQ524382 PGL524382:PGM524382 PQH524382:PQI524382 QAD524382:QAE524382 QJZ524382:QKA524382 QTV524382:QTW524382 RDR524382:RDS524382 RNN524382:RNO524382 RXJ524382:RXK524382 SHF524382:SHG524382 SRB524382:SRC524382 TAX524382:TAY524382 TKT524382:TKU524382 TUP524382:TUQ524382 UEL524382:UEM524382 UOH524382:UOI524382 UYD524382:UYE524382 VHZ524382:VIA524382 VRV524382:VRW524382 WBR524382:WBS524382 WLN524382:WLO524382 WVJ524382:WVK524382 D589918 IX589918:IY589918 ST589918:SU589918 ACP589918:ACQ589918 AML589918:AMM589918 AWH589918:AWI589918 BGD589918:BGE589918 BPZ589918:BQA589918 BZV589918:BZW589918 CJR589918:CJS589918 CTN589918:CTO589918 DDJ589918:DDK589918 DNF589918:DNG589918 DXB589918:DXC589918 EGX589918:EGY589918 EQT589918:EQU589918 FAP589918:FAQ589918 FKL589918:FKM589918 FUH589918:FUI589918 GED589918:GEE589918 GNZ589918:GOA589918 GXV589918:GXW589918 HHR589918:HHS589918 HRN589918:HRO589918 IBJ589918:IBK589918 ILF589918:ILG589918 IVB589918:IVC589918 JEX589918:JEY589918 JOT589918:JOU589918 JYP589918:JYQ589918 KIL589918:KIM589918 KSH589918:KSI589918 LCD589918:LCE589918 LLZ589918:LMA589918 LVV589918:LVW589918 MFR589918:MFS589918 MPN589918:MPO589918 MZJ589918:MZK589918 NJF589918:NJG589918 NTB589918:NTC589918 OCX589918:OCY589918 OMT589918:OMU589918 OWP589918:OWQ589918 PGL589918:PGM589918 PQH589918:PQI589918 QAD589918:QAE589918 QJZ589918:QKA589918 QTV589918:QTW589918 RDR589918:RDS589918 RNN589918:RNO589918 RXJ589918:RXK589918 SHF589918:SHG589918 SRB589918:SRC589918 TAX589918:TAY589918 TKT589918:TKU589918 TUP589918:TUQ589918 UEL589918:UEM589918 UOH589918:UOI589918 UYD589918:UYE589918 VHZ589918:VIA589918 VRV589918:VRW589918 WBR589918:WBS589918 WLN589918:WLO589918 WVJ589918:WVK589918 D655454 IX655454:IY655454 ST655454:SU655454 ACP655454:ACQ655454 AML655454:AMM655454 AWH655454:AWI655454 BGD655454:BGE655454 BPZ655454:BQA655454 BZV655454:BZW655454 CJR655454:CJS655454 CTN655454:CTO655454 DDJ655454:DDK655454 DNF655454:DNG655454 DXB655454:DXC655454 EGX655454:EGY655454 EQT655454:EQU655454 FAP655454:FAQ655454 FKL655454:FKM655454 FUH655454:FUI655454 GED655454:GEE655454 GNZ655454:GOA655454 GXV655454:GXW655454 HHR655454:HHS655454 HRN655454:HRO655454 IBJ655454:IBK655454 ILF655454:ILG655454 IVB655454:IVC655454 JEX655454:JEY655454 JOT655454:JOU655454 JYP655454:JYQ655454 KIL655454:KIM655454 KSH655454:KSI655454 LCD655454:LCE655454 LLZ655454:LMA655454 LVV655454:LVW655454 MFR655454:MFS655454 MPN655454:MPO655454 MZJ655454:MZK655454 NJF655454:NJG655454 NTB655454:NTC655454 OCX655454:OCY655454 OMT655454:OMU655454 OWP655454:OWQ655454 PGL655454:PGM655454 PQH655454:PQI655454 QAD655454:QAE655454 QJZ655454:QKA655454 QTV655454:QTW655454 RDR655454:RDS655454 RNN655454:RNO655454 RXJ655454:RXK655454 SHF655454:SHG655454 SRB655454:SRC655454 TAX655454:TAY655454 TKT655454:TKU655454 TUP655454:TUQ655454 UEL655454:UEM655454 UOH655454:UOI655454 UYD655454:UYE655454 VHZ655454:VIA655454 VRV655454:VRW655454 WBR655454:WBS655454 WLN655454:WLO655454 WVJ655454:WVK655454 D720990 IX720990:IY720990 ST720990:SU720990 ACP720990:ACQ720990 AML720990:AMM720990 AWH720990:AWI720990 BGD720990:BGE720990 BPZ720990:BQA720990 BZV720990:BZW720990 CJR720990:CJS720990 CTN720990:CTO720990 DDJ720990:DDK720990 DNF720990:DNG720990 DXB720990:DXC720990 EGX720990:EGY720990 EQT720990:EQU720990 FAP720990:FAQ720990 FKL720990:FKM720990 FUH720990:FUI720990 GED720990:GEE720990 GNZ720990:GOA720990 GXV720990:GXW720990 HHR720990:HHS720990 HRN720990:HRO720990 IBJ720990:IBK720990 ILF720990:ILG720990 IVB720990:IVC720990 JEX720990:JEY720990 JOT720990:JOU720990 JYP720990:JYQ720990 KIL720990:KIM720990 KSH720990:KSI720990 LCD720990:LCE720990 LLZ720990:LMA720990 LVV720990:LVW720990 MFR720990:MFS720990 MPN720990:MPO720990 MZJ720990:MZK720990 NJF720990:NJG720990 NTB720990:NTC720990 OCX720990:OCY720990 OMT720990:OMU720990 OWP720990:OWQ720990 PGL720990:PGM720990 PQH720990:PQI720990 QAD720990:QAE720990 QJZ720990:QKA720990 QTV720990:QTW720990 RDR720990:RDS720990 RNN720990:RNO720990 RXJ720990:RXK720990 SHF720990:SHG720990 SRB720990:SRC720990 TAX720990:TAY720990 TKT720990:TKU720990 TUP720990:TUQ720990 UEL720990:UEM720990 UOH720990:UOI720990 UYD720990:UYE720990 VHZ720990:VIA720990 VRV720990:VRW720990 WBR720990:WBS720990 WLN720990:WLO720990 WVJ720990:WVK720990 D786526 IX786526:IY786526 ST786526:SU786526 ACP786526:ACQ786526 AML786526:AMM786526 AWH786526:AWI786526 BGD786526:BGE786526 BPZ786526:BQA786526 BZV786526:BZW786526 CJR786526:CJS786526 CTN786526:CTO786526 DDJ786526:DDK786526 DNF786526:DNG786526 DXB786526:DXC786526 EGX786526:EGY786526 EQT786526:EQU786526 FAP786526:FAQ786526 FKL786526:FKM786526 FUH786526:FUI786526 GED786526:GEE786526 GNZ786526:GOA786526 GXV786526:GXW786526 HHR786526:HHS786526 HRN786526:HRO786526 IBJ786526:IBK786526 ILF786526:ILG786526 IVB786526:IVC786526 JEX786526:JEY786526 JOT786526:JOU786526 JYP786526:JYQ786526 KIL786526:KIM786526 KSH786526:KSI786526 LCD786526:LCE786526 LLZ786526:LMA786526 LVV786526:LVW786526 MFR786526:MFS786526 MPN786526:MPO786526 MZJ786526:MZK786526 NJF786526:NJG786526 NTB786526:NTC786526 OCX786526:OCY786526 OMT786526:OMU786526 OWP786526:OWQ786526 PGL786526:PGM786526 PQH786526:PQI786526 QAD786526:QAE786526 QJZ786526:QKA786526 QTV786526:QTW786526 RDR786526:RDS786526 RNN786526:RNO786526 RXJ786526:RXK786526 SHF786526:SHG786526 SRB786526:SRC786526 TAX786526:TAY786526 TKT786526:TKU786526 TUP786526:TUQ786526 UEL786526:UEM786526 UOH786526:UOI786526 UYD786526:UYE786526 VHZ786526:VIA786526 VRV786526:VRW786526 WBR786526:WBS786526 WLN786526:WLO786526 WVJ786526:WVK786526 D852062 IX852062:IY852062 ST852062:SU852062 ACP852062:ACQ852062 AML852062:AMM852062 AWH852062:AWI852062 BGD852062:BGE852062 BPZ852062:BQA852062 BZV852062:BZW852062 CJR852062:CJS852062 CTN852062:CTO852062 DDJ852062:DDK852062 DNF852062:DNG852062 DXB852062:DXC852062 EGX852062:EGY852062 EQT852062:EQU852062 FAP852062:FAQ852062 FKL852062:FKM852062 FUH852062:FUI852062 GED852062:GEE852062 GNZ852062:GOA852062 GXV852062:GXW852062 HHR852062:HHS852062 HRN852062:HRO852062 IBJ852062:IBK852062 ILF852062:ILG852062 IVB852062:IVC852062 JEX852062:JEY852062 JOT852062:JOU852062 JYP852062:JYQ852062 KIL852062:KIM852062 KSH852062:KSI852062 LCD852062:LCE852062 LLZ852062:LMA852062 LVV852062:LVW852062 MFR852062:MFS852062 MPN852062:MPO852062 MZJ852062:MZK852062 NJF852062:NJG852062 NTB852062:NTC852062 OCX852062:OCY852062 OMT852062:OMU852062 OWP852062:OWQ852062 PGL852062:PGM852062 PQH852062:PQI852062 QAD852062:QAE852062 QJZ852062:QKA852062 QTV852062:QTW852062 RDR852062:RDS852062 RNN852062:RNO852062 RXJ852062:RXK852062 SHF852062:SHG852062 SRB852062:SRC852062 TAX852062:TAY852062 TKT852062:TKU852062 TUP852062:TUQ852062 UEL852062:UEM852062 UOH852062:UOI852062 UYD852062:UYE852062 VHZ852062:VIA852062 VRV852062:VRW852062 WBR852062:WBS852062 WLN852062:WLO852062 WVJ852062:WVK852062 D917598 IX917598:IY917598 ST917598:SU917598 ACP917598:ACQ917598 AML917598:AMM917598 AWH917598:AWI917598 BGD917598:BGE917598 BPZ917598:BQA917598 BZV917598:BZW917598 CJR917598:CJS917598 CTN917598:CTO917598 DDJ917598:DDK917598 DNF917598:DNG917598 DXB917598:DXC917598 EGX917598:EGY917598 EQT917598:EQU917598 FAP917598:FAQ917598 FKL917598:FKM917598 FUH917598:FUI917598 GED917598:GEE917598 GNZ917598:GOA917598 GXV917598:GXW917598 HHR917598:HHS917598 HRN917598:HRO917598 IBJ917598:IBK917598 ILF917598:ILG917598 IVB917598:IVC917598 JEX917598:JEY917598 JOT917598:JOU917598 JYP917598:JYQ917598 KIL917598:KIM917598 KSH917598:KSI917598 LCD917598:LCE917598 LLZ917598:LMA917598 LVV917598:LVW917598 MFR917598:MFS917598 MPN917598:MPO917598 MZJ917598:MZK917598 NJF917598:NJG917598 NTB917598:NTC917598 OCX917598:OCY917598 OMT917598:OMU917598 OWP917598:OWQ917598 PGL917598:PGM917598 PQH917598:PQI917598 QAD917598:QAE917598 QJZ917598:QKA917598 QTV917598:QTW917598 RDR917598:RDS917598 RNN917598:RNO917598 RXJ917598:RXK917598 SHF917598:SHG917598 SRB917598:SRC917598 TAX917598:TAY917598 TKT917598:TKU917598 TUP917598:TUQ917598 UEL917598:UEM917598 UOH917598:UOI917598 UYD917598:UYE917598 VHZ917598:VIA917598 VRV917598:VRW917598 WBR917598:WBS917598 WLN917598:WLO917598 WVJ917598:WVK917598 D983134 IX983134:IY983134 ST983134:SU983134 ACP983134:ACQ983134 AML983134:AMM983134 AWH983134:AWI983134 BGD983134:BGE983134 BPZ983134:BQA983134 BZV983134:BZW983134 CJR983134:CJS983134 CTN983134:CTO983134 DDJ983134:DDK983134 DNF983134:DNG983134 DXB983134:DXC983134 EGX983134:EGY983134 EQT983134:EQU983134 FAP983134:FAQ983134 FKL983134:FKM983134 FUH983134:FUI983134 GED983134:GEE983134 GNZ983134:GOA983134 GXV983134:GXW983134 HHR983134:HHS983134 HRN983134:HRO983134 IBJ983134:IBK983134 ILF983134:ILG983134 IVB983134:IVC983134 JEX983134:JEY983134 JOT983134:JOU983134 JYP983134:JYQ983134 KIL983134:KIM983134 KSH983134:KSI983134 LCD983134:LCE983134 LLZ983134:LMA983134 LVV983134:LVW983134 MFR983134:MFS983134 MPN983134:MPO983134 MZJ983134:MZK983134 NJF983134:NJG983134 NTB983134:NTC983134 OCX983134:OCY983134 OMT983134:OMU983134 OWP983134:OWQ983134 PGL983134:PGM983134 PQH983134:PQI983134 QAD983134:QAE983134 QJZ983134:QKA983134 QTV983134:QTW983134 RDR983134:RDS983134 RNN983134:RNO983134 RXJ983134:RXK983134 SHF983134:SHG983134 SRB983134:SRC983134 TAX983134:TAY983134 TKT983134:TKU983134 TUP983134:TUQ983134 UEL983134:UEM983134 UOH983134:UOI983134 UYD983134:UYE983134 VHZ983134:VIA983134 VRV983134:VRW983134 WBR983134:WBS983134 WLN983134:WLO983134 WVJ983134:WVK983134 D96 IX96:IY96 ST96:SU96 ACP96:ACQ96 AML96:AMM96 AWH96:AWI96 BGD96:BGE96 BPZ96:BQA96 BZV96:BZW96 CJR96:CJS96 CTN96:CTO96 DDJ96:DDK96 DNF96:DNG96 DXB96:DXC96 EGX96:EGY96 EQT96:EQU96 FAP96:FAQ96 FKL96:FKM96 FUH96:FUI96 GED96:GEE96 GNZ96:GOA96 GXV96:GXW96 HHR96:HHS96 HRN96:HRO96 IBJ96:IBK96 ILF96:ILG96 IVB96:IVC96 JEX96:JEY96 JOT96:JOU96 JYP96:JYQ96 KIL96:KIM96 KSH96:KSI96 LCD96:LCE96 LLZ96:LMA96 LVV96:LVW96 MFR96:MFS96 MPN96:MPO96 MZJ96:MZK96 NJF96:NJG96 NTB96:NTC96 OCX96:OCY96 OMT96:OMU96 OWP96:OWQ96 PGL96:PGM96 PQH96:PQI96 QAD96:QAE96 QJZ96:QKA96 QTV96:QTW96 RDR96:RDS96 RNN96:RNO96 RXJ96:RXK96 SHF96:SHG96 SRB96:SRC96 TAX96:TAY96 TKT96:TKU96 TUP96:TUQ96 UEL96:UEM96 UOH96:UOI96 UYD96:UYE96 VHZ96:VIA96 VRV96:VRW96 WBR96:WBS96 WLN96:WLO96 WVJ96:WVK96 D65632 IX65632:IY65632 ST65632:SU65632 ACP65632:ACQ65632 AML65632:AMM65632 AWH65632:AWI65632 BGD65632:BGE65632 BPZ65632:BQA65632 BZV65632:BZW65632 CJR65632:CJS65632 CTN65632:CTO65632 DDJ65632:DDK65632 DNF65632:DNG65632 DXB65632:DXC65632 EGX65632:EGY65632 EQT65632:EQU65632 FAP65632:FAQ65632 FKL65632:FKM65632 FUH65632:FUI65632 GED65632:GEE65632 GNZ65632:GOA65632 GXV65632:GXW65632 HHR65632:HHS65632 HRN65632:HRO65632 IBJ65632:IBK65632 ILF65632:ILG65632 IVB65632:IVC65632 JEX65632:JEY65632 JOT65632:JOU65632 JYP65632:JYQ65632 KIL65632:KIM65632 KSH65632:KSI65632 LCD65632:LCE65632 LLZ65632:LMA65632 LVV65632:LVW65632 MFR65632:MFS65632 MPN65632:MPO65632 MZJ65632:MZK65632 NJF65632:NJG65632 NTB65632:NTC65632 OCX65632:OCY65632 OMT65632:OMU65632 OWP65632:OWQ65632 PGL65632:PGM65632 PQH65632:PQI65632 QAD65632:QAE65632 QJZ65632:QKA65632 QTV65632:QTW65632 RDR65632:RDS65632 RNN65632:RNO65632 RXJ65632:RXK65632 SHF65632:SHG65632 SRB65632:SRC65632 TAX65632:TAY65632 TKT65632:TKU65632 TUP65632:TUQ65632 UEL65632:UEM65632 UOH65632:UOI65632 UYD65632:UYE65632 VHZ65632:VIA65632 VRV65632:VRW65632 WBR65632:WBS65632 WLN65632:WLO65632 WVJ65632:WVK65632 D131168 IX131168:IY131168 ST131168:SU131168 ACP131168:ACQ131168 AML131168:AMM131168 AWH131168:AWI131168 BGD131168:BGE131168 BPZ131168:BQA131168 BZV131168:BZW131168 CJR131168:CJS131168 CTN131168:CTO131168 DDJ131168:DDK131168 DNF131168:DNG131168 DXB131168:DXC131168 EGX131168:EGY131168 EQT131168:EQU131168 FAP131168:FAQ131168 FKL131168:FKM131168 FUH131168:FUI131168 GED131168:GEE131168 GNZ131168:GOA131168 GXV131168:GXW131168 HHR131168:HHS131168 HRN131168:HRO131168 IBJ131168:IBK131168 ILF131168:ILG131168 IVB131168:IVC131168 JEX131168:JEY131168 JOT131168:JOU131168 JYP131168:JYQ131168 KIL131168:KIM131168 KSH131168:KSI131168 LCD131168:LCE131168 LLZ131168:LMA131168 LVV131168:LVW131168 MFR131168:MFS131168 MPN131168:MPO131168 MZJ131168:MZK131168 NJF131168:NJG131168 NTB131168:NTC131168 OCX131168:OCY131168 OMT131168:OMU131168 OWP131168:OWQ131168 PGL131168:PGM131168 PQH131168:PQI131168 QAD131168:QAE131168 QJZ131168:QKA131168 QTV131168:QTW131168 RDR131168:RDS131168 RNN131168:RNO131168 RXJ131168:RXK131168 SHF131168:SHG131168 SRB131168:SRC131168 TAX131168:TAY131168 TKT131168:TKU131168 TUP131168:TUQ131168 UEL131168:UEM131168 UOH131168:UOI131168 UYD131168:UYE131168 VHZ131168:VIA131168 VRV131168:VRW131168 WBR131168:WBS131168 WLN131168:WLO131168 WVJ131168:WVK131168 D196704 IX196704:IY196704 ST196704:SU196704 ACP196704:ACQ196704 AML196704:AMM196704 AWH196704:AWI196704 BGD196704:BGE196704 BPZ196704:BQA196704 BZV196704:BZW196704 CJR196704:CJS196704 CTN196704:CTO196704 DDJ196704:DDK196704 DNF196704:DNG196704 DXB196704:DXC196704 EGX196704:EGY196704 EQT196704:EQU196704 FAP196704:FAQ196704 FKL196704:FKM196704 FUH196704:FUI196704 GED196704:GEE196704 GNZ196704:GOA196704 GXV196704:GXW196704 HHR196704:HHS196704 HRN196704:HRO196704 IBJ196704:IBK196704 ILF196704:ILG196704 IVB196704:IVC196704 JEX196704:JEY196704 JOT196704:JOU196704 JYP196704:JYQ196704 KIL196704:KIM196704 KSH196704:KSI196704 LCD196704:LCE196704 LLZ196704:LMA196704 LVV196704:LVW196704 MFR196704:MFS196704 MPN196704:MPO196704 MZJ196704:MZK196704 NJF196704:NJG196704 NTB196704:NTC196704 OCX196704:OCY196704 OMT196704:OMU196704 OWP196704:OWQ196704 PGL196704:PGM196704 PQH196704:PQI196704 QAD196704:QAE196704 QJZ196704:QKA196704 QTV196704:QTW196704 RDR196704:RDS196704 RNN196704:RNO196704 RXJ196704:RXK196704 SHF196704:SHG196704 SRB196704:SRC196704 TAX196704:TAY196704 TKT196704:TKU196704 TUP196704:TUQ196704 UEL196704:UEM196704 UOH196704:UOI196704 UYD196704:UYE196704 VHZ196704:VIA196704 VRV196704:VRW196704 WBR196704:WBS196704 WLN196704:WLO196704 WVJ196704:WVK196704 D262240 IX262240:IY262240 ST262240:SU262240 ACP262240:ACQ262240 AML262240:AMM262240 AWH262240:AWI262240 BGD262240:BGE262240 BPZ262240:BQA262240 BZV262240:BZW262240 CJR262240:CJS262240 CTN262240:CTO262240 DDJ262240:DDK262240 DNF262240:DNG262240 DXB262240:DXC262240 EGX262240:EGY262240 EQT262240:EQU262240 FAP262240:FAQ262240 FKL262240:FKM262240 FUH262240:FUI262240 GED262240:GEE262240 GNZ262240:GOA262240 GXV262240:GXW262240 HHR262240:HHS262240 HRN262240:HRO262240 IBJ262240:IBK262240 ILF262240:ILG262240 IVB262240:IVC262240 JEX262240:JEY262240 JOT262240:JOU262240 JYP262240:JYQ262240 KIL262240:KIM262240 KSH262240:KSI262240 LCD262240:LCE262240 LLZ262240:LMA262240 LVV262240:LVW262240 MFR262240:MFS262240 MPN262240:MPO262240 MZJ262240:MZK262240 NJF262240:NJG262240 NTB262240:NTC262240 OCX262240:OCY262240 OMT262240:OMU262240 OWP262240:OWQ262240 PGL262240:PGM262240 PQH262240:PQI262240 QAD262240:QAE262240 QJZ262240:QKA262240 QTV262240:QTW262240 RDR262240:RDS262240 RNN262240:RNO262240 RXJ262240:RXK262240 SHF262240:SHG262240 SRB262240:SRC262240 TAX262240:TAY262240 TKT262240:TKU262240 TUP262240:TUQ262240 UEL262240:UEM262240 UOH262240:UOI262240 UYD262240:UYE262240 VHZ262240:VIA262240 VRV262240:VRW262240 WBR262240:WBS262240 WLN262240:WLO262240 WVJ262240:WVK262240 D327776 IX327776:IY327776 ST327776:SU327776 ACP327776:ACQ327776 AML327776:AMM327776 AWH327776:AWI327776 BGD327776:BGE327776 BPZ327776:BQA327776 BZV327776:BZW327776 CJR327776:CJS327776 CTN327776:CTO327776 DDJ327776:DDK327776 DNF327776:DNG327776 DXB327776:DXC327776 EGX327776:EGY327776 EQT327776:EQU327776 FAP327776:FAQ327776 FKL327776:FKM327776 FUH327776:FUI327776 GED327776:GEE327776 GNZ327776:GOA327776 GXV327776:GXW327776 HHR327776:HHS327776 HRN327776:HRO327776 IBJ327776:IBK327776 ILF327776:ILG327776 IVB327776:IVC327776 JEX327776:JEY327776 JOT327776:JOU327776 JYP327776:JYQ327776 KIL327776:KIM327776 KSH327776:KSI327776 LCD327776:LCE327776 LLZ327776:LMA327776 LVV327776:LVW327776 MFR327776:MFS327776 MPN327776:MPO327776 MZJ327776:MZK327776 NJF327776:NJG327776 NTB327776:NTC327776 OCX327776:OCY327776 OMT327776:OMU327776 OWP327776:OWQ327776 PGL327776:PGM327776 PQH327776:PQI327776 QAD327776:QAE327776 QJZ327776:QKA327776 QTV327776:QTW327776 RDR327776:RDS327776 RNN327776:RNO327776 RXJ327776:RXK327776 SHF327776:SHG327776 SRB327776:SRC327776 TAX327776:TAY327776 TKT327776:TKU327776 TUP327776:TUQ327776 UEL327776:UEM327776 UOH327776:UOI327776 UYD327776:UYE327776 VHZ327776:VIA327776 VRV327776:VRW327776 WBR327776:WBS327776 WLN327776:WLO327776 WVJ327776:WVK327776 D393312 IX393312:IY393312 ST393312:SU393312 ACP393312:ACQ393312 AML393312:AMM393312 AWH393312:AWI393312 BGD393312:BGE393312 BPZ393312:BQA393312 BZV393312:BZW393312 CJR393312:CJS393312 CTN393312:CTO393312 DDJ393312:DDK393312 DNF393312:DNG393312 DXB393312:DXC393312 EGX393312:EGY393312 EQT393312:EQU393312 FAP393312:FAQ393312 FKL393312:FKM393312 FUH393312:FUI393312 GED393312:GEE393312 GNZ393312:GOA393312 GXV393312:GXW393312 HHR393312:HHS393312 HRN393312:HRO393312 IBJ393312:IBK393312 ILF393312:ILG393312 IVB393312:IVC393312 JEX393312:JEY393312 JOT393312:JOU393312 JYP393312:JYQ393312 KIL393312:KIM393312 KSH393312:KSI393312 LCD393312:LCE393312 LLZ393312:LMA393312 LVV393312:LVW393312 MFR393312:MFS393312 MPN393312:MPO393312 MZJ393312:MZK393312 NJF393312:NJG393312 NTB393312:NTC393312 OCX393312:OCY393312 OMT393312:OMU393312 OWP393312:OWQ393312 PGL393312:PGM393312 PQH393312:PQI393312 QAD393312:QAE393312 QJZ393312:QKA393312 QTV393312:QTW393312 RDR393312:RDS393312 RNN393312:RNO393312 RXJ393312:RXK393312 SHF393312:SHG393312 SRB393312:SRC393312 TAX393312:TAY393312 TKT393312:TKU393312 TUP393312:TUQ393312 UEL393312:UEM393312 UOH393312:UOI393312 UYD393312:UYE393312 VHZ393312:VIA393312 VRV393312:VRW393312 WBR393312:WBS393312 WLN393312:WLO393312 WVJ393312:WVK393312 D458848 IX458848:IY458848 ST458848:SU458848 ACP458848:ACQ458848 AML458848:AMM458848 AWH458848:AWI458848 BGD458848:BGE458848 BPZ458848:BQA458848 BZV458848:BZW458848 CJR458848:CJS458848 CTN458848:CTO458848 DDJ458848:DDK458848 DNF458848:DNG458848 DXB458848:DXC458848 EGX458848:EGY458848 EQT458848:EQU458848 FAP458848:FAQ458848 FKL458848:FKM458848 FUH458848:FUI458848 GED458848:GEE458848 GNZ458848:GOA458848 GXV458848:GXW458848 HHR458848:HHS458848 HRN458848:HRO458848 IBJ458848:IBK458848 ILF458848:ILG458848 IVB458848:IVC458848 JEX458848:JEY458848 JOT458848:JOU458848 JYP458848:JYQ458848 KIL458848:KIM458848 KSH458848:KSI458848 LCD458848:LCE458848 LLZ458848:LMA458848 LVV458848:LVW458848 MFR458848:MFS458848 MPN458848:MPO458848 MZJ458848:MZK458848 NJF458848:NJG458848 NTB458848:NTC458848 OCX458848:OCY458848 OMT458848:OMU458848 OWP458848:OWQ458848 PGL458848:PGM458848 PQH458848:PQI458848 QAD458848:QAE458848 QJZ458848:QKA458848 QTV458848:QTW458848 RDR458848:RDS458848 RNN458848:RNO458848 RXJ458848:RXK458848 SHF458848:SHG458848 SRB458848:SRC458848 TAX458848:TAY458848 TKT458848:TKU458848 TUP458848:TUQ458848 UEL458848:UEM458848 UOH458848:UOI458848 UYD458848:UYE458848 VHZ458848:VIA458848 VRV458848:VRW458848 WBR458848:WBS458848 WLN458848:WLO458848 WVJ458848:WVK458848 D524384 IX524384:IY524384 ST524384:SU524384 ACP524384:ACQ524384 AML524384:AMM524384 AWH524384:AWI524384 BGD524384:BGE524384 BPZ524384:BQA524384 BZV524384:BZW524384 CJR524384:CJS524384 CTN524384:CTO524384 DDJ524384:DDK524384 DNF524384:DNG524384 DXB524384:DXC524384 EGX524384:EGY524384 EQT524384:EQU524384 FAP524384:FAQ524384 FKL524384:FKM524384 FUH524384:FUI524384 GED524384:GEE524384 GNZ524384:GOA524384 GXV524384:GXW524384 HHR524384:HHS524384 HRN524384:HRO524384 IBJ524384:IBK524384 ILF524384:ILG524384 IVB524384:IVC524384 JEX524384:JEY524384 JOT524384:JOU524384 JYP524384:JYQ524384 KIL524384:KIM524384 KSH524384:KSI524384 LCD524384:LCE524384 LLZ524384:LMA524384 LVV524384:LVW524384 MFR524384:MFS524384 MPN524384:MPO524384 MZJ524384:MZK524384 NJF524384:NJG524384 NTB524384:NTC524384 OCX524384:OCY524384 OMT524384:OMU524384 OWP524384:OWQ524384 PGL524384:PGM524384 PQH524384:PQI524384 QAD524384:QAE524384 QJZ524384:QKA524384 QTV524384:QTW524384 RDR524384:RDS524384 RNN524384:RNO524384 RXJ524384:RXK524384 SHF524384:SHG524384 SRB524384:SRC524384 TAX524384:TAY524384 TKT524384:TKU524384 TUP524384:TUQ524384 UEL524384:UEM524384 UOH524384:UOI524384 UYD524384:UYE524384 VHZ524384:VIA524384 VRV524384:VRW524384 WBR524384:WBS524384 WLN524384:WLO524384 WVJ524384:WVK524384 D589920 IX589920:IY589920 ST589920:SU589920 ACP589920:ACQ589920 AML589920:AMM589920 AWH589920:AWI589920 BGD589920:BGE589920 BPZ589920:BQA589920 BZV589920:BZW589920 CJR589920:CJS589920 CTN589920:CTO589920 DDJ589920:DDK589920 DNF589920:DNG589920 DXB589920:DXC589920 EGX589920:EGY589920 EQT589920:EQU589920 FAP589920:FAQ589920 FKL589920:FKM589920 FUH589920:FUI589920 GED589920:GEE589920 GNZ589920:GOA589920 GXV589920:GXW589920 HHR589920:HHS589920 HRN589920:HRO589920 IBJ589920:IBK589920 ILF589920:ILG589920 IVB589920:IVC589920 JEX589920:JEY589920 JOT589920:JOU589920 JYP589920:JYQ589920 KIL589920:KIM589920 KSH589920:KSI589920 LCD589920:LCE589920 LLZ589920:LMA589920 LVV589920:LVW589920 MFR589920:MFS589920 MPN589920:MPO589920 MZJ589920:MZK589920 NJF589920:NJG589920 NTB589920:NTC589920 OCX589920:OCY589920 OMT589920:OMU589920 OWP589920:OWQ589920 PGL589920:PGM589920 PQH589920:PQI589920 QAD589920:QAE589920 QJZ589920:QKA589920 QTV589920:QTW589920 RDR589920:RDS589920 RNN589920:RNO589920 RXJ589920:RXK589920 SHF589920:SHG589920 SRB589920:SRC589920 TAX589920:TAY589920 TKT589920:TKU589920 TUP589920:TUQ589920 UEL589920:UEM589920 UOH589920:UOI589920 UYD589920:UYE589920 VHZ589920:VIA589920 VRV589920:VRW589920 WBR589920:WBS589920 WLN589920:WLO589920 WVJ589920:WVK589920 D655456 IX655456:IY655456 ST655456:SU655456 ACP655456:ACQ655456 AML655456:AMM655456 AWH655456:AWI655456 BGD655456:BGE655456 BPZ655456:BQA655456 BZV655456:BZW655456 CJR655456:CJS655456 CTN655456:CTO655456 DDJ655456:DDK655456 DNF655456:DNG655456 DXB655456:DXC655456 EGX655456:EGY655456 EQT655456:EQU655456 FAP655456:FAQ655456 FKL655456:FKM655456 FUH655456:FUI655456 GED655456:GEE655456 GNZ655456:GOA655456 GXV655456:GXW655456 HHR655456:HHS655456 HRN655456:HRO655456 IBJ655456:IBK655456 ILF655456:ILG655456 IVB655456:IVC655456 JEX655456:JEY655456 JOT655456:JOU655456 JYP655456:JYQ655456 KIL655456:KIM655456 KSH655456:KSI655456 LCD655456:LCE655456 LLZ655456:LMA655456 LVV655456:LVW655456 MFR655456:MFS655456 MPN655456:MPO655456 MZJ655456:MZK655456 NJF655456:NJG655456 NTB655456:NTC655456 OCX655456:OCY655456 OMT655456:OMU655456 OWP655456:OWQ655456 PGL655456:PGM655456 PQH655456:PQI655456 QAD655456:QAE655456 QJZ655456:QKA655456 QTV655456:QTW655456 RDR655456:RDS655456 RNN655456:RNO655456 RXJ655456:RXK655456 SHF655456:SHG655456 SRB655456:SRC655456 TAX655456:TAY655456 TKT655456:TKU655456 TUP655456:TUQ655456 UEL655456:UEM655456 UOH655456:UOI655456 UYD655456:UYE655456 VHZ655456:VIA655456 VRV655456:VRW655456 WBR655456:WBS655456 WLN655456:WLO655456 WVJ655456:WVK655456 D720992 IX720992:IY720992 ST720992:SU720992 ACP720992:ACQ720992 AML720992:AMM720992 AWH720992:AWI720992 BGD720992:BGE720992 BPZ720992:BQA720992 BZV720992:BZW720992 CJR720992:CJS720992 CTN720992:CTO720992 DDJ720992:DDK720992 DNF720992:DNG720992 DXB720992:DXC720992 EGX720992:EGY720992 EQT720992:EQU720992 FAP720992:FAQ720992 FKL720992:FKM720992 FUH720992:FUI720992 GED720992:GEE720992 GNZ720992:GOA720992 GXV720992:GXW720992 HHR720992:HHS720992 HRN720992:HRO720992 IBJ720992:IBK720992 ILF720992:ILG720992 IVB720992:IVC720992 JEX720992:JEY720992 JOT720992:JOU720992 JYP720992:JYQ720992 KIL720992:KIM720992 KSH720992:KSI720992 LCD720992:LCE720992 LLZ720992:LMA720992 LVV720992:LVW720992 MFR720992:MFS720992 MPN720992:MPO720992 MZJ720992:MZK720992 NJF720992:NJG720992 NTB720992:NTC720992 OCX720992:OCY720992 OMT720992:OMU720992 OWP720992:OWQ720992 PGL720992:PGM720992 PQH720992:PQI720992 QAD720992:QAE720992 QJZ720992:QKA720992 QTV720992:QTW720992 RDR720992:RDS720992 RNN720992:RNO720992 RXJ720992:RXK720992 SHF720992:SHG720992 SRB720992:SRC720992 TAX720992:TAY720992 TKT720992:TKU720992 TUP720992:TUQ720992 UEL720992:UEM720992 UOH720992:UOI720992 UYD720992:UYE720992 VHZ720992:VIA720992 VRV720992:VRW720992 WBR720992:WBS720992 WLN720992:WLO720992 WVJ720992:WVK720992 D786528 IX786528:IY786528 ST786528:SU786528 ACP786528:ACQ786528 AML786528:AMM786528 AWH786528:AWI786528 BGD786528:BGE786528 BPZ786528:BQA786528 BZV786528:BZW786528 CJR786528:CJS786528 CTN786528:CTO786528 DDJ786528:DDK786528 DNF786528:DNG786528 DXB786528:DXC786528 EGX786528:EGY786528 EQT786528:EQU786528 FAP786528:FAQ786528 FKL786528:FKM786528 FUH786528:FUI786528 GED786528:GEE786528 GNZ786528:GOA786528 GXV786528:GXW786528 HHR786528:HHS786528 HRN786528:HRO786528 IBJ786528:IBK786528 ILF786528:ILG786528 IVB786528:IVC786528 JEX786528:JEY786528 JOT786528:JOU786528 JYP786528:JYQ786528 KIL786528:KIM786528 KSH786528:KSI786528 LCD786528:LCE786528 LLZ786528:LMA786528 LVV786528:LVW786528 MFR786528:MFS786528 MPN786528:MPO786528 MZJ786528:MZK786528 NJF786528:NJG786528 NTB786528:NTC786528 OCX786528:OCY786528 OMT786528:OMU786528 OWP786528:OWQ786528 PGL786528:PGM786528 PQH786528:PQI786528 QAD786528:QAE786528 QJZ786528:QKA786528 QTV786528:QTW786528 RDR786528:RDS786528 RNN786528:RNO786528 RXJ786528:RXK786528 SHF786528:SHG786528 SRB786528:SRC786528 TAX786528:TAY786528 TKT786528:TKU786528 TUP786528:TUQ786528 UEL786528:UEM786528 UOH786528:UOI786528 UYD786528:UYE786528 VHZ786528:VIA786528 VRV786528:VRW786528 WBR786528:WBS786528 WLN786528:WLO786528 WVJ786528:WVK786528 D852064 IX852064:IY852064 ST852064:SU852064 ACP852064:ACQ852064 AML852064:AMM852064 AWH852064:AWI852064 BGD852064:BGE852064 BPZ852064:BQA852064 BZV852064:BZW852064 CJR852064:CJS852064 CTN852064:CTO852064 DDJ852064:DDK852064 DNF852064:DNG852064 DXB852064:DXC852064 EGX852064:EGY852064 EQT852064:EQU852064 FAP852064:FAQ852064 FKL852064:FKM852064 FUH852064:FUI852064 GED852064:GEE852064 GNZ852064:GOA852064 GXV852064:GXW852064 HHR852064:HHS852064 HRN852064:HRO852064 IBJ852064:IBK852064 ILF852064:ILG852064 IVB852064:IVC852064 JEX852064:JEY852064 JOT852064:JOU852064 JYP852064:JYQ852064 KIL852064:KIM852064 KSH852064:KSI852064 LCD852064:LCE852064 LLZ852064:LMA852064 LVV852064:LVW852064 MFR852064:MFS852064 MPN852064:MPO852064 MZJ852064:MZK852064 NJF852064:NJG852064 NTB852064:NTC852064 OCX852064:OCY852064 OMT852064:OMU852064 OWP852064:OWQ852064 PGL852064:PGM852064 PQH852064:PQI852064 QAD852064:QAE852064 QJZ852064:QKA852064 QTV852064:QTW852064 RDR852064:RDS852064 RNN852064:RNO852064 RXJ852064:RXK852064 SHF852064:SHG852064 SRB852064:SRC852064 TAX852064:TAY852064 TKT852064:TKU852064 TUP852064:TUQ852064 UEL852064:UEM852064 UOH852064:UOI852064 UYD852064:UYE852064 VHZ852064:VIA852064 VRV852064:VRW852064 WBR852064:WBS852064 WLN852064:WLO852064 WVJ852064:WVK852064 D917600 IX917600:IY917600 ST917600:SU917600 ACP917600:ACQ917600 AML917600:AMM917600 AWH917600:AWI917600 BGD917600:BGE917600 BPZ917600:BQA917600 BZV917600:BZW917600 CJR917600:CJS917600 CTN917600:CTO917600 DDJ917600:DDK917600 DNF917600:DNG917600 DXB917600:DXC917600 EGX917600:EGY917600 EQT917600:EQU917600 FAP917600:FAQ917600 FKL917600:FKM917600 FUH917600:FUI917600 GED917600:GEE917600 GNZ917600:GOA917600 GXV917600:GXW917600 HHR917600:HHS917600 HRN917600:HRO917600 IBJ917600:IBK917600 ILF917600:ILG917600 IVB917600:IVC917600 JEX917600:JEY917600 JOT917600:JOU917600 JYP917600:JYQ917600 KIL917600:KIM917600 KSH917600:KSI917600 LCD917600:LCE917600 LLZ917600:LMA917600 LVV917600:LVW917600 MFR917600:MFS917600 MPN917600:MPO917600 MZJ917600:MZK917600 NJF917600:NJG917600 NTB917600:NTC917600 OCX917600:OCY917600 OMT917600:OMU917600 OWP917600:OWQ917600 PGL917600:PGM917600 PQH917600:PQI917600 QAD917600:QAE917600 QJZ917600:QKA917600 QTV917600:QTW917600 RDR917600:RDS917600 RNN917600:RNO917600 RXJ917600:RXK917600 SHF917600:SHG917600 SRB917600:SRC917600 TAX917600:TAY917600 TKT917600:TKU917600 TUP917600:TUQ917600 UEL917600:UEM917600 UOH917600:UOI917600 UYD917600:UYE917600 VHZ917600:VIA917600 VRV917600:VRW917600 WBR917600:WBS917600 WLN917600:WLO917600 WVJ917600:WVK917600 D983136 IX983136:IY983136 ST983136:SU983136 ACP983136:ACQ983136 AML983136:AMM983136 AWH983136:AWI983136 BGD983136:BGE983136 BPZ983136:BQA983136 BZV983136:BZW983136 CJR983136:CJS983136 CTN983136:CTO983136 DDJ983136:DDK983136 DNF983136:DNG983136 DXB983136:DXC983136 EGX983136:EGY983136 EQT983136:EQU983136 FAP983136:FAQ983136 FKL983136:FKM983136 FUH983136:FUI983136 GED983136:GEE983136 GNZ983136:GOA983136 GXV983136:GXW983136 HHR983136:HHS983136 HRN983136:HRO983136 IBJ983136:IBK983136 ILF983136:ILG983136 IVB983136:IVC983136 JEX983136:JEY983136 JOT983136:JOU983136 JYP983136:JYQ983136 KIL983136:KIM983136 KSH983136:KSI983136 LCD983136:LCE983136 LLZ983136:LMA983136 LVV983136:LVW983136 MFR983136:MFS983136 MPN983136:MPO983136 MZJ983136:MZK983136 NJF983136:NJG983136 NTB983136:NTC983136 OCX983136:OCY983136 OMT983136:OMU983136 OWP983136:OWQ983136 PGL983136:PGM983136 PQH983136:PQI983136 QAD983136:QAE983136 QJZ983136:QKA983136 QTV983136:QTW983136 RDR983136:RDS983136 RNN983136:RNO983136 RXJ983136:RXK983136 SHF983136:SHG983136 SRB983136:SRC983136 TAX983136:TAY983136 TKT983136:TKU983136 TUP983136:TUQ983136 UEL983136:UEM983136 UOH983136:UOI983136 UYD983136:UYE983136 VHZ983136:VIA983136 VRV983136:VRW983136 WBR983136:WBS983136 WLN983136:WLO983136 WVJ983136:WVK983136 D98 IX98:IY98 ST98:SU98 ACP98:ACQ98 AML98:AMM98 AWH98:AWI98 BGD98:BGE98 BPZ98:BQA98 BZV98:BZW98 CJR98:CJS98 CTN98:CTO98 DDJ98:DDK98 DNF98:DNG98 DXB98:DXC98 EGX98:EGY98 EQT98:EQU98 FAP98:FAQ98 FKL98:FKM98 FUH98:FUI98 GED98:GEE98 GNZ98:GOA98 GXV98:GXW98 HHR98:HHS98 HRN98:HRO98 IBJ98:IBK98 ILF98:ILG98 IVB98:IVC98 JEX98:JEY98 JOT98:JOU98 JYP98:JYQ98 KIL98:KIM98 KSH98:KSI98 LCD98:LCE98 LLZ98:LMA98 LVV98:LVW98 MFR98:MFS98 MPN98:MPO98 MZJ98:MZK98 NJF98:NJG98 NTB98:NTC98 OCX98:OCY98 OMT98:OMU98 OWP98:OWQ98 PGL98:PGM98 PQH98:PQI98 QAD98:QAE98 QJZ98:QKA98 QTV98:QTW98 RDR98:RDS98 RNN98:RNO98 RXJ98:RXK98 SHF98:SHG98 SRB98:SRC98 TAX98:TAY98 TKT98:TKU98 TUP98:TUQ98 UEL98:UEM98 UOH98:UOI98 UYD98:UYE98 VHZ98:VIA98 VRV98:VRW98 WBR98:WBS98 WLN98:WLO98 WVJ98:WVK98 D65634 IX65634:IY65634 ST65634:SU65634 ACP65634:ACQ65634 AML65634:AMM65634 AWH65634:AWI65634 BGD65634:BGE65634 BPZ65634:BQA65634 BZV65634:BZW65634 CJR65634:CJS65634 CTN65634:CTO65634 DDJ65634:DDK65634 DNF65634:DNG65634 DXB65634:DXC65634 EGX65634:EGY65634 EQT65634:EQU65634 FAP65634:FAQ65634 FKL65634:FKM65634 FUH65634:FUI65634 GED65634:GEE65634 GNZ65634:GOA65634 GXV65634:GXW65634 HHR65634:HHS65634 HRN65634:HRO65634 IBJ65634:IBK65634 ILF65634:ILG65634 IVB65634:IVC65634 JEX65634:JEY65634 JOT65634:JOU65634 JYP65634:JYQ65634 KIL65634:KIM65634 KSH65634:KSI65634 LCD65634:LCE65634 LLZ65634:LMA65634 LVV65634:LVW65634 MFR65634:MFS65634 MPN65634:MPO65634 MZJ65634:MZK65634 NJF65634:NJG65634 NTB65634:NTC65634 OCX65634:OCY65634 OMT65634:OMU65634 OWP65634:OWQ65634 PGL65634:PGM65634 PQH65634:PQI65634 QAD65634:QAE65634 QJZ65634:QKA65634 QTV65634:QTW65634 RDR65634:RDS65634 RNN65634:RNO65634 RXJ65634:RXK65634 SHF65634:SHG65634 SRB65634:SRC65634 TAX65634:TAY65634 TKT65634:TKU65634 TUP65634:TUQ65634 UEL65634:UEM65634 UOH65634:UOI65634 UYD65634:UYE65634 VHZ65634:VIA65634 VRV65634:VRW65634 WBR65634:WBS65634 WLN65634:WLO65634 WVJ65634:WVK65634 D131170 IX131170:IY131170 ST131170:SU131170 ACP131170:ACQ131170 AML131170:AMM131170 AWH131170:AWI131170 BGD131170:BGE131170 BPZ131170:BQA131170 BZV131170:BZW131170 CJR131170:CJS131170 CTN131170:CTO131170 DDJ131170:DDK131170 DNF131170:DNG131170 DXB131170:DXC131170 EGX131170:EGY131170 EQT131170:EQU131170 FAP131170:FAQ131170 FKL131170:FKM131170 FUH131170:FUI131170 GED131170:GEE131170 GNZ131170:GOA131170 GXV131170:GXW131170 HHR131170:HHS131170 HRN131170:HRO131170 IBJ131170:IBK131170 ILF131170:ILG131170 IVB131170:IVC131170 JEX131170:JEY131170 JOT131170:JOU131170 JYP131170:JYQ131170 KIL131170:KIM131170 KSH131170:KSI131170 LCD131170:LCE131170 LLZ131170:LMA131170 LVV131170:LVW131170 MFR131170:MFS131170 MPN131170:MPO131170 MZJ131170:MZK131170 NJF131170:NJG131170 NTB131170:NTC131170 OCX131170:OCY131170 OMT131170:OMU131170 OWP131170:OWQ131170 PGL131170:PGM131170 PQH131170:PQI131170 QAD131170:QAE131170 QJZ131170:QKA131170 QTV131170:QTW131170 RDR131170:RDS131170 RNN131170:RNO131170 RXJ131170:RXK131170 SHF131170:SHG131170 SRB131170:SRC131170 TAX131170:TAY131170 TKT131170:TKU131170 TUP131170:TUQ131170 UEL131170:UEM131170 UOH131170:UOI131170 UYD131170:UYE131170 VHZ131170:VIA131170 VRV131170:VRW131170 WBR131170:WBS131170 WLN131170:WLO131170 WVJ131170:WVK131170 D196706 IX196706:IY196706 ST196706:SU196706 ACP196706:ACQ196706 AML196706:AMM196706 AWH196706:AWI196706 BGD196706:BGE196706 BPZ196706:BQA196706 BZV196706:BZW196706 CJR196706:CJS196706 CTN196706:CTO196706 DDJ196706:DDK196706 DNF196706:DNG196706 DXB196706:DXC196706 EGX196706:EGY196706 EQT196706:EQU196706 FAP196706:FAQ196706 FKL196706:FKM196706 FUH196706:FUI196706 GED196706:GEE196706 GNZ196706:GOA196706 GXV196706:GXW196706 HHR196706:HHS196706 HRN196706:HRO196706 IBJ196706:IBK196706 ILF196706:ILG196706 IVB196706:IVC196706 JEX196706:JEY196706 JOT196706:JOU196706 JYP196706:JYQ196706 KIL196706:KIM196706 KSH196706:KSI196706 LCD196706:LCE196706 LLZ196706:LMA196706 LVV196706:LVW196706 MFR196706:MFS196706 MPN196706:MPO196706 MZJ196706:MZK196706 NJF196706:NJG196706 NTB196706:NTC196706 OCX196706:OCY196706 OMT196706:OMU196706 OWP196706:OWQ196706 PGL196706:PGM196706 PQH196706:PQI196706 QAD196706:QAE196706 QJZ196706:QKA196706 QTV196706:QTW196706 RDR196706:RDS196706 RNN196706:RNO196706 RXJ196706:RXK196706 SHF196706:SHG196706 SRB196706:SRC196706 TAX196706:TAY196706 TKT196706:TKU196706 TUP196706:TUQ196706 UEL196706:UEM196706 UOH196706:UOI196706 UYD196706:UYE196706 VHZ196706:VIA196706 VRV196706:VRW196706 WBR196706:WBS196706 WLN196706:WLO196706 WVJ196706:WVK196706 D262242 IX262242:IY262242 ST262242:SU262242 ACP262242:ACQ262242 AML262242:AMM262242 AWH262242:AWI262242 BGD262242:BGE262242 BPZ262242:BQA262242 BZV262242:BZW262242 CJR262242:CJS262242 CTN262242:CTO262242 DDJ262242:DDK262242 DNF262242:DNG262242 DXB262242:DXC262242 EGX262242:EGY262242 EQT262242:EQU262242 FAP262242:FAQ262242 FKL262242:FKM262242 FUH262242:FUI262242 GED262242:GEE262242 GNZ262242:GOA262242 GXV262242:GXW262242 HHR262242:HHS262242 HRN262242:HRO262242 IBJ262242:IBK262242 ILF262242:ILG262242 IVB262242:IVC262242 JEX262242:JEY262242 JOT262242:JOU262242 JYP262242:JYQ262242 KIL262242:KIM262242 KSH262242:KSI262242 LCD262242:LCE262242 LLZ262242:LMA262242 LVV262242:LVW262242 MFR262242:MFS262242 MPN262242:MPO262242 MZJ262242:MZK262242 NJF262242:NJG262242 NTB262242:NTC262242 OCX262242:OCY262242 OMT262242:OMU262242 OWP262242:OWQ262242 PGL262242:PGM262242 PQH262242:PQI262242 QAD262242:QAE262242 QJZ262242:QKA262242 QTV262242:QTW262242 RDR262242:RDS262242 RNN262242:RNO262242 RXJ262242:RXK262242 SHF262242:SHG262242 SRB262242:SRC262242 TAX262242:TAY262242 TKT262242:TKU262242 TUP262242:TUQ262242 UEL262242:UEM262242 UOH262242:UOI262242 UYD262242:UYE262242 VHZ262242:VIA262242 VRV262242:VRW262242 WBR262242:WBS262242 WLN262242:WLO262242 WVJ262242:WVK262242 D327778 IX327778:IY327778 ST327778:SU327778 ACP327778:ACQ327778 AML327778:AMM327778 AWH327778:AWI327778 BGD327778:BGE327778 BPZ327778:BQA327778 BZV327778:BZW327778 CJR327778:CJS327778 CTN327778:CTO327778 DDJ327778:DDK327778 DNF327778:DNG327778 DXB327778:DXC327778 EGX327778:EGY327778 EQT327778:EQU327778 FAP327778:FAQ327778 FKL327778:FKM327778 FUH327778:FUI327778 GED327778:GEE327778 GNZ327778:GOA327778 GXV327778:GXW327778 HHR327778:HHS327778 HRN327778:HRO327778 IBJ327778:IBK327778 ILF327778:ILG327778 IVB327778:IVC327778 JEX327778:JEY327778 JOT327778:JOU327778 JYP327778:JYQ327778 KIL327778:KIM327778 KSH327778:KSI327778 LCD327778:LCE327778 LLZ327778:LMA327778 LVV327778:LVW327778 MFR327778:MFS327778 MPN327778:MPO327778 MZJ327778:MZK327778 NJF327778:NJG327778 NTB327778:NTC327778 OCX327778:OCY327778 OMT327778:OMU327778 OWP327778:OWQ327778 PGL327778:PGM327778 PQH327778:PQI327778 QAD327778:QAE327778 QJZ327778:QKA327778 QTV327778:QTW327778 RDR327778:RDS327778 RNN327778:RNO327778 RXJ327778:RXK327778 SHF327778:SHG327778 SRB327778:SRC327778 TAX327778:TAY327778 TKT327778:TKU327778 TUP327778:TUQ327778 UEL327778:UEM327778 UOH327778:UOI327778 UYD327778:UYE327778 VHZ327778:VIA327778 VRV327778:VRW327778 WBR327778:WBS327778 WLN327778:WLO327778 WVJ327778:WVK327778 D393314 IX393314:IY393314 ST393314:SU393314 ACP393314:ACQ393314 AML393314:AMM393314 AWH393314:AWI393314 BGD393314:BGE393314 BPZ393314:BQA393314 BZV393314:BZW393314 CJR393314:CJS393314 CTN393314:CTO393314 DDJ393314:DDK393314 DNF393314:DNG393314 DXB393314:DXC393314 EGX393314:EGY393314 EQT393314:EQU393314 FAP393314:FAQ393314 FKL393314:FKM393314 FUH393314:FUI393314 GED393314:GEE393314 GNZ393314:GOA393314 GXV393314:GXW393314 HHR393314:HHS393314 HRN393314:HRO393314 IBJ393314:IBK393314 ILF393314:ILG393314 IVB393314:IVC393314 JEX393314:JEY393314 JOT393314:JOU393314 JYP393314:JYQ393314 KIL393314:KIM393314 KSH393314:KSI393314 LCD393314:LCE393314 LLZ393314:LMA393314 LVV393314:LVW393314 MFR393314:MFS393314 MPN393314:MPO393314 MZJ393314:MZK393314 NJF393314:NJG393314 NTB393314:NTC393314 OCX393314:OCY393314 OMT393314:OMU393314 OWP393314:OWQ393314 PGL393314:PGM393314 PQH393314:PQI393314 QAD393314:QAE393314 QJZ393314:QKA393314 QTV393314:QTW393314 RDR393314:RDS393314 RNN393314:RNO393314 RXJ393314:RXK393314 SHF393314:SHG393314 SRB393314:SRC393314 TAX393314:TAY393314 TKT393314:TKU393314 TUP393314:TUQ393314 UEL393314:UEM393314 UOH393314:UOI393314 UYD393314:UYE393314 VHZ393314:VIA393314 VRV393314:VRW393314 WBR393314:WBS393314 WLN393314:WLO393314 WVJ393314:WVK393314 D458850 IX458850:IY458850 ST458850:SU458850 ACP458850:ACQ458850 AML458850:AMM458850 AWH458850:AWI458850 BGD458850:BGE458850 BPZ458850:BQA458850 BZV458850:BZW458850 CJR458850:CJS458850 CTN458850:CTO458850 DDJ458850:DDK458850 DNF458850:DNG458850 DXB458850:DXC458850 EGX458850:EGY458850 EQT458850:EQU458850 FAP458850:FAQ458850 FKL458850:FKM458850 FUH458850:FUI458850 GED458850:GEE458850 GNZ458850:GOA458850 GXV458850:GXW458850 HHR458850:HHS458850 HRN458850:HRO458850 IBJ458850:IBK458850 ILF458850:ILG458850 IVB458850:IVC458850 JEX458850:JEY458850 JOT458850:JOU458850 JYP458850:JYQ458850 KIL458850:KIM458850 KSH458850:KSI458850 LCD458850:LCE458850 LLZ458850:LMA458850 LVV458850:LVW458850 MFR458850:MFS458850 MPN458850:MPO458850 MZJ458850:MZK458850 NJF458850:NJG458850 NTB458850:NTC458850 OCX458850:OCY458850 OMT458850:OMU458850 OWP458850:OWQ458850 PGL458850:PGM458850 PQH458850:PQI458850 QAD458850:QAE458850 QJZ458850:QKA458850 QTV458850:QTW458850 RDR458850:RDS458850 RNN458850:RNO458850 RXJ458850:RXK458850 SHF458850:SHG458850 SRB458850:SRC458850 TAX458850:TAY458850 TKT458850:TKU458850 TUP458850:TUQ458850 UEL458850:UEM458850 UOH458850:UOI458850 UYD458850:UYE458850 VHZ458850:VIA458850 VRV458850:VRW458850 WBR458850:WBS458850 WLN458850:WLO458850 WVJ458850:WVK458850 D524386 IX524386:IY524386 ST524386:SU524386 ACP524386:ACQ524386 AML524386:AMM524386 AWH524386:AWI524386 BGD524386:BGE524386 BPZ524386:BQA524386 BZV524386:BZW524386 CJR524386:CJS524386 CTN524386:CTO524386 DDJ524386:DDK524386 DNF524386:DNG524386 DXB524386:DXC524386 EGX524386:EGY524386 EQT524386:EQU524386 FAP524386:FAQ524386 FKL524386:FKM524386 FUH524386:FUI524386 GED524386:GEE524386 GNZ524386:GOA524386 GXV524386:GXW524386 HHR524386:HHS524386 HRN524386:HRO524386 IBJ524386:IBK524386 ILF524386:ILG524386 IVB524386:IVC524386 JEX524386:JEY524386 JOT524386:JOU524386 JYP524386:JYQ524386 KIL524386:KIM524386 KSH524386:KSI524386 LCD524386:LCE524386 LLZ524386:LMA524386 LVV524386:LVW524386 MFR524386:MFS524386 MPN524386:MPO524386 MZJ524386:MZK524386 NJF524386:NJG524386 NTB524386:NTC524386 OCX524386:OCY524386 OMT524386:OMU524386 OWP524386:OWQ524386 PGL524386:PGM524386 PQH524386:PQI524386 QAD524386:QAE524386 QJZ524386:QKA524386 QTV524386:QTW524386 RDR524386:RDS524386 RNN524386:RNO524386 RXJ524386:RXK524386 SHF524386:SHG524386 SRB524386:SRC524386 TAX524386:TAY524386 TKT524386:TKU524386 TUP524386:TUQ524386 UEL524386:UEM524386 UOH524386:UOI524386 UYD524386:UYE524386 VHZ524386:VIA524386 VRV524386:VRW524386 WBR524386:WBS524386 WLN524386:WLO524386 WVJ524386:WVK524386 D589922 IX589922:IY589922 ST589922:SU589922 ACP589922:ACQ589922 AML589922:AMM589922 AWH589922:AWI589922 BGD589922:BGE589922 BPZ589922:BQA589922 BZV589922:BZW589922 CJR589922:CJS589922 CTN589922:CTO589922 DDJ589922:DDK589922 DNF589922:DNG589922 DXB589922:DXC589922 EGX589922:EGY589922 EQT589922:EQU589922 FAP589922:FAQ589922 FKL589922:FKM589922 FUH589922:FUI589922 GED589922:GEE589922 GNZ589922:GOA589922 GXV589922:GXW589922 HHR589922:HHS589922 HRN589922:HRO589922 IBJ589922:IBK589922 ILF589922:ILG589922 IVB589922:IVC589922 JEX589922:JEY589922 JOT589922:JOU589922 JYP589922:JYQ589922 KIL589922:KIM589922 KSH589922:KSI589922 LCD589922:LCE589922 LLZ589922:LMA589922 LVV589922:LVW589922 MFR589922:MFS589922 MPN589922:MPO589922 MZJ589922:MZK589922 NJF589922:NJG589922 NTB589922:NTC589922 OCX589922:OCY589922 OMT589922:OMU589922 OWP589922:OWQ589922 PGL589922:PGM589922 PQH589922:PQI589922 QAD589922:QAE589922 QJZ589922:QKA589922 QTV589922:QTW589922 RDR589922:RDS589922 RNN589922:RNO589922 RXJ589922:RXK589922 SHF589922:SHG589922 SRB589922:SRC589922 TAX589922:TAY589922 TKT589922:TKU589922 TUP589922:TUQ589922 UEL589922:UEM589922 UOH589922:UOI589922 UYD589922:UYE589922 VHZ589922:VIA589922 VRV589922:VRW589922 WBR589922:WBS589922 WLN589922:WLO589922 WVJ589922:WVK589922 D655458 IX655458:IY655458 ST655458:SU655458 ACP655458:ACQ655458 AML655458:AMM655458 AWH655458:AWI655458 BGD655458:BGE655458 BPZ655458:BQA655458 BZV655458:BZW655458 CJR655458:CJS655458 CTN655458:CTO655458 DDJ655458:DDK655458 DNF655458:DNG655458 DXB655458:DXC655458 EGX655458:EGY655458 EQT655458:EQU655458 FAP655458:FAQ655458 FKL655458:FKM655458 FUH655458:FUI655458 GED655458:GEE655458 GNZ655458:GOA655458 GXV655458:GXW655458 HHR655458:HHS655458 HRN655458:HRO655458 IBJ655458:IBK655458 ILF655458:ILG655458 IVB655458:IVC655458 JEX655458:JEY655458 JOT655458:JOU655458 JYP655458:JYQ655458 KIL655458:KIM655458 KSH655458:KSI655458 LCD655458:LCE655458 LLZ655458:LMA655458 LVV655458:LVW655458 MFR655458:MFS655458 MPN655458:MPO655458 MZJ655458:MZK655458 NJF655458:NJG655458 NTB655458:NTC655458 OCX655458:OCY655458 OMT655458:OMU655458 OWP655458:OWQ655458 PGL655458:PGM655458 PQH655458:PQI655458 QAD655458:QAE655458 QJZ655458:QKA655458 QTV655458:QTW655458 RDR655458:RDS655458 RNN655458:RNO655458 RXJ655458:RXK655458 SHF655458:SHG655458 SRB655458:SRC655458 TAX655458:TAY655458 TKT655458:TKU655458 TUP655458:TUQ655458 UEL655458:UEM655458 UOH655458:UOI655458 UYD655458:UYE655458 VHZ655458:VIA655458 VRV655458:VRW655458 WBR655458:WBS655458 WLN655458:WLO655458 WVJ655458:WVK655458 D720994 IX720994:IY720994 ST720994:SU720994 ACP720994:ACQ720994 AML720994:AMM720994 AWH720994:AWI720994 BGD720994:BGE720994 BPZ720994:BQA720994 BZV720994:BZW720994 CJR720994:CJS720994 CTN720994:CTO720994 DDJ720994:DDK720994 DNF720994:DNG720994 DXB720994:DXC720994 EGX720994:EGY720994 EQT720994:EQU720994 FAP720994:FAQ720994 FKL720994:FKM720994 FUH720994:FUI720994 GED720994:GEE720994 GNZ720994:GOA720994 GXV720994:GXW720994 HHR720994:HHS720994 HRN720994:HRO720994 IBJ720994:IBK720994 ILF720994:ILG720994 IVB720994:IVC720994 JEX720994:JEY720994 JOT720994:JOU720994 JYP720994:JYQ720994 KIL720994:KIM720994 KSH720994:KSI720994 LCD720994:LCE720994 LLZ720994:LMA720994 LVV720994:LVW720994 MFR720994:MFS720994 MPN720994:MPO720994 MZJ720994:MZK720994 NJF720994:NJG720994 NTB720994:NTC720994 OCX720994:OCY720994 OMT720994:OMU720994 OWP720994:OWQ720994 PGL720994:PGM720994 PQH720994:PQI720994 QAD720994:QAE720994 QJZ720994:QKA720994 QTV720994:QTW720994 RDR720994:RDS720994 RNN720994:RNO720994 RXJ720994:RXK720994 SHF720994:SHG720994 SRB720994:SRC720994 TAX720994:TAY720994 TKT720994:TKU720994 TUP720994:TUQ720994 UEL720994:UEM720994 UOH720994:UOI720994 UYD720994:UYE720994 VHZ720994:VIA720994 VRV720994:VRW720994 WBR720994:WBS720994 WLN720994:WLO720994 WVJ720994:WVK720994 D786530 IX786530:IY786530 ST786530:SU786530 ACP786530:ACQ786530 AML786530:AMM786530 AWH786530:AWI786530 BGD786530:BGE786530 BPZ786530:BQA786530 BZV786530:BZW786530 CJR786530:CJS786530 CTN786530:CTO786530 DDJ786530:DDK786530 DNF786530:DNG786530 DXB786530:DXC786530 EGX786530:EGY786530 EQT786530:EQU786530 FAP786530:FAQ786530 FKL786530:FKM786530 FUH786530:FUI786530 GED786530:GEE786530 GNZ786530:GOA786530 GXV786530:GXW786530 HHR786530:HHS786530 HRN786530:HRO786530 IBJ786530:IBK786530 ILF786530:ILG786530 IVB786530:IVC786530 JEX786530:JEY786530 JOT786530:JOU786530 JYP786530:JYQ786530 KIL786530:KIM786530 KSH786530:KSI786530 LCD786530:LCE786530 LLZ786530:LMA786530 LVV786530:LVW786530 MFR786530:MFS786530 MPN786530:MPO786530 MZJ786530:MZK786530 NJF786530:NJG786530 NTB786530:NTC786530 OCX786530:OCY786530 OMT786530:OMU786530 OWP786530:OWQ786530 PGL786530:PGM786530 PQH786530:PQI786530 QAD786530:QAE786530 QJZ786530:QKA786530 QTV786530:QTW786530 RDR786530:RDS786530 RNN786530:RNO786530 RXJ786530:RXK786530 SHF786530:SHG786530 SRB786530:SRC786530 TAX786530:TAY786530 TKT786530:TKU786530 TUP786530:TUQ786530 UEL786530:UEM786530 UOH786530:UOI786530 UYD786530:UYE786530 VHZ786530:VIA786530 VRV786530:VRW786530 WBR786530:WBS786530 WLN786530:WLO786530 WVJ786530:WVK786530 D852066 IX852066:IY852066 ST852066:SU852066 ACP852066:ACQ852066 AML852066:AMM852066 AWH852066:AWI852066 BGD852066:BGE852066 BPZ852066:BQA852066 BZV852066:BZW852066 CJR852066:CJS852066 CTN852066:CTO852066 DDJ852066:DDK852066 DNF852066:DNG852066 DXB852066:DXC852066 EGX852066:EGY852066 EQT852066:EQU852066 FAP852066:FAQ852066 FKL852066:FKM852066 FUH852066:FUI852066 GED852066:GEE852066 GNZ852066:GOA852066 GXV852066:GXW852066 HHR852066:HHS852066 HRN852066:HRO852066 IBJ852066:IBK852066 ILF852066:ILG852066 IVB852066:IVC852066 JEX852066:JEY852066 JOT852066:JOU852066 JYP852066:JYQ852066 KIL852066:KIM852066 KSH852066:KSI852066 LCD852066:LCE852066 LLZ852066:LMA852066 LVV852066:LVW852066 MFR852066:MFS852066 MPN852066:MPO852066 MZJ852066:MZK852066 NJF852066:NJG852066 NTB852066:NTC852066 OCX852066:OCY852066 OMT852066:OMU852066 OWP852066:OWQ852066 PGL852066:PGM852066 PQH852066:PQI852066 QAD852066:QAE852066 QJZ852066:QKA852066 QTV852066:QTW852066 RDR852066:RDS852066 RNN852066:RNO852066 RXJ852066:RXK852066 SHF852066:SHG852066 SRB852066:SRC852066 TAX852066:TAY852066 TKT852066:TKU852066 TUP852066:TUQ852066 UEL852066:UEM852066 UOH852066:UOI852066 UYD852066:UYE852066 VHZ852066:VIA852066 VRV852066:VRW852066 WBR852066:WBS852066 WLN852066:WLO852066 WVJ852066:WVK852066 D917602 IX917602:IY917602 ST917602:SU917602 ACP917602:ACQ917602 AML917602:AMM917602 AWH917602:AWI917602 BGD917602:BGE917602 BPZ917602:BQA917602 BZV917602:BZW917602 CJR917602:CJS917602 CTN917602:CTO917602 DDJ917602:DDK917602 DNF917602:DNG917602 DXB917602:DXC917602 EGX917602:EGY917602 EQT917602:EQU917602 FAP917602:FAQ917602 FKL917602:FKM917602 FUH917602:FUI917602 GED917602:GEE917602 GNZ917602:GOA917602 GXV917602:GXW917602 HHR917602:HHS917602 HRN917602:HRO917602 IBJ917602:IBK917602 ILF917602:ILG917602 IVB917602:IVC917602 JEX917602:JEY917602 JOT917602:JOU917602 JYP917602:JYQ917602 KIL917602:KIM917602 KSH917602:KSI917602 LCD917602:LCE917602 LLZ917602:LMA917602 LVV917602:LVW917602 MFR917602:MFS917602 MPN917602:MPO917602 MZJ917602:MZK917602 NJF917602:NJG917602 NTB917602:NTC917602 OCX917602:OCY917602 OMT917602:OMU917602 OWP917602:OWQ917602 PGL917602:PGM917602 PQH917602:PQI917602 QAD917602:QAE917602 QJZ917602:QKA917602 QTV917602:QTW917602 RDR917602:RDS917602 RNN917602:RNO917602 RXJ917602:RXK917602 SHF917602:SHG917602 SRB917602:SRC917602 TAX917602:TAY917602 TKT917602:TKU917602 TUP917602:TUQ917602 UEL917602:UEM917602 UOH917602:UOI917602 UYD917602:UYE917602 VHZ917602:VIA917602 VRV917602:VRW917602 WBR917602:WBS917602 WLN917602:WLO917602 WVJ917602:WVK917602 D983138 IX983138:IY983138 ST983138:SU983138 ACP983138:ACQ983138 AML983138:AMM983138 AWH983138:AWI983138 BGD983138:BGE983138 BPZ983138:BQA983138 BZV983138:BZW983138 CJR983138:CJS983138 CTN983138:CTO983138 DDJ983138:DDK983138 DNF983138:DNG983138 DXB983138:DXC983138 EGX983138:EGY983138 EQT983138:EQU983138 FAP983138:FAQ983138 FKL983138:FKM983138 FUH983138:FUI983138 GED983138:GEE983138 GNZ983138:GOA983138 GXV983138:GXW983138 HHR983138:HHS983138 HRN983138:HRO983138 IBJ983138:IBK983138 ILF983138:ILG983138 IVB983138:IVC983138 JEX983138:JEY983138 JOT983138:JOU983138 JYP983138:JYQ983138 KIL983138:KIM983138 KSH983138:KSI983138 LCD983138:LCE983138 LLZ983138:LMA983138 LVV983138:LVW983138 MFR983138:MFS983138 MPN983138:MPO983138 MZJ983138:MZK983138 NJF983138:NJG983138 NTB983138:NTC983138 OCX983138:OCY983138 OMT983138:OMU983138 OWP983138:OWQ983138 PGL983138:PGM983138 PQH983138:PQI983138 QAD983138:QAE983138 QJZ983138:QKA983138 QTV983138:QTW983138 RDR983138:RDS983138 RNN983138:RNO983138 RXJ983138:RXK983138 SHF983138:SHG983138 SRB983138:SRC983138 TAX983138:TAY983138 TKT983138:TKU983138 TUP983138:TUQ983138 UEL983138:UEM983138 UOH983138:UOI983138 UYD983138:UYE983138 VHZ983138:VIA983138 VRV983138:VRW983138 WBR983138:WBS983138 WLN983138:WLO983138 WVJ983138:WVK983138 D100 IX100:IY100 ST100:SU100 ACP100:ACQ100 AML100:AMM100 AWH100:AWI100 BGD100:BGE100 BPZ100:BQA100 BZV100:BZW100 CJR100:CJS100 CTN100:CTO100 DDJ100:DDK100 DNF100:DNG100 DXB100:DXC100 EGX100:EGY100 EQT100:EQU100 FAP100:FAQ100 FKL100:FKM100 FUH100:FUI100 GED100:GEE100 GNZ100:GOA100 GXV100:GXW100 HHR100:HHS100 HRN100:HRO100 IBJ100:IBK100 ILF100:ILG100 IVB100:IVC100 JEX100:JEY100 JOT100:JOU100 JYP100:JYQ100 KIL100:KIM100 KSH100:KSI100 LCD100:LCE100 LLZ100:LMA100 LVV100:LVW100 MFR100:MFS100 MPN100:MPO100 MZJ100:MZK100 NJF100:NJG100 NTB100:NTC100 OCX100:OCY100 OMT100:OMU100 OWP100:OWQ100 PGL100:PGM100 PQH100:PQI100 QAD100:QAE100 QJZ100:QKA100 QTV100:QTW100 RDR100:RDS100 RNN100:RNO100 RXJ100:RXK100 SHF100:SHG100 SRB100:SRC100 TAX100:TAY100 TKT100:TKU100 TUP100:TUQ100 UEL100:UEM100 UOH100:UOI100 UYD100:UYE100 VHZ100:VIA100 VRV100:VRW100 WBR100:WBS100 WLN100:WLO100 WVJ100:WVK100 D65636 IX65636:IY65636 ST65636:SU65636 ACP65636:ACQ65636 AML65636:AMM65636 AWH65636:AWI65636 BGD65636:BGE65636 BPZ65636:BQA65636 BZV65636:BZW65636 CJR65636:CJS65636 CTN65636:CTO65636 DDJ65636:DDK65636 DNF65636:DNG65636 DXB65636:DXC65636 EGX65636:EGY65636 EQT65636:EQU65636 FAP65636:FAQ65636 FKL65636:FKM65636 FUH65636:FUI65636 GED65636:GEE65636 GNZ65636:GOA65636 GXV65636:GXW65636 HHR65636:HHS65636 HRN65636:HRO65636 IBJ65636:IBK65636 ILF65636:ILG65636 IVB65636:IVC65636 JEX65636:JEY65636 JOT65636:JOU65636 JYP65636:JYQ65636 KIL65636:KIM65636 KSH65636:KSI65636 LCD65636:LCE65636 LLZ65636:LMA65636 LVV65636:LVW65636 MFR65636:MFS65636 MPN65636:MPO65636 MZJ65636:MZK65636 NJF65636:NJG65636 NTB65636:NTC65636 OCX65636:OCY65636 OMT65636:OMU65636 OWP65636:OWQ65636 PGL65636:PGM65636 PQH65636:PQI65636 QAD65636:QAE65636 QJZ65636:QKA65636 QTV65636:QTW65636 RDR65636:RDS65636 RNN65636:RNO65636 RXJ65636:RXK65636 SHF65636:SHG65636 SRB65636:SRC65636 TAX65636:TAY65636 TKT65636:TKU65636 TUP65636:TUQ65636 UEL65636:UEM65636 UOH65636:UOI65636 UYD65636:UYE65636 VHZ65636:VIA65636 VRV65636:VRW65636 WBR65636:WBS65636 WLN65636:WLO65636 WVJ65636:WVK65636 D131172 IX131172:IY131172 ST131172:SU131172 ACP131172:ACQ131172 AML131172:AMM131172 AWH131172:AWI131172 BGD131172:BGE131172 BPZ131172:BQA131172 BZV131172:BZW131172 CJR131172:CJS131172 CTN131172:CTO131172 DDJ131172:DDK131172 DNF131172:DNG131172 DXB131172:DXC131172 EGX131172:EGY131172 EQT131172:EQU131172 FAP131172:FAQ131172 FKL131172:FKM131172 FUH131172:FUI131172 GED131172:GEE131172 GNZ131172:GOA131172 GXV131172:GXW131172 HHR131172:HHS131172 HRN131172:HRO131172 IBJ131172:IBK131172 ILF131172:ILG131172 IVB131172:IVC131172 JEX131172:JEY131172 JOT131172:JOU131172 JYP131172:JYQ131172 KIL131172:KIM131172 KSH131172:KSI131172 LCD131172:LCE131172 LLZ131172:LMA131172 LVV131172:LVW131172 MFR131172:MFS131172 MPN131172:MPO131172 MZJ131172:MZK131172 NJF131172:NJG131172 NTB131172:NTC131172 OCX131172:OCY131172 OMT131172:OMU131172 OWP131172:OWQ131172 PGL131172:PGM131172 PQH131172:PQI131172 QAD131172:QAE131172 QJZ131172:QKA131172 QTV131172:QTW131172 RDR131172:RDS131172 RNN131172:RNO131172 RXJ131172:RXK131172 SHF131172:SHG131172 SRB131172:SRC131172 TAX131172:TAY131172 TKT131172:TKU131172 TUP131172:TUQ131172 UEL131172:UEM131172 UOH131172:UOI131172 UYD131172:UYE131172 VHZ131172:VIA131172 VRV131172:VRW131172 WBR131172:WBS131172 WLN131172:WLO131172 WVJ131172:WVK131172 D196708 IX196708:IY196708 ST196708:SU196708 ACP196708:ACQ196708 AML196708:AMM196708 AWH196708:AWI196708 BGD196708:BGE196708 BPZ196708:BQA196708 BZV196708:BZW196708 CJR196708:CJS196708 CTN196708:CTO196708 DDJ196708:DDK196708 DNF196708:DNG196708 DXB196708:DXC196708 EGX196708:EGY196708 EQT196708:EQU196708 FAP196708:FAQ196708 FKL196708:FKM196708 FUH196708:FUI196708 GED196708:GEE196708 GNZ196708:GOA196708 GXV196708:GXW196708 HHR196708:HHS196708 HRN196708:HRO196708 IBJ196708:IBK196708 ILF196708:ILG196708 IVB196708:IVC196708 JEX196708:JEY196708 JOT196708:JOU196708 JYP196708:JYQ196708 KIL196708:KIM196708 KSH196708:KSI196708 LCD196708:LCE196708 LLZ196708:LMA196708 LVV196708:LVW196708 MFR196708:MFS196708 MPN196708:MPO196708 MZJ196708:MZK196708 NJF196708:NJG196708 NTB196708:NTC196708 OCX196708:OCY196708 OMT196708:OMU196708 OWP196708:OWQ196708 PGL196708:PGM196708 PQH196708:PQI196708 QAD196708:QAE196708 QJZ196708:QKA196708 QTV196708:QTW196708 RDR196708:RDS196708 RNN196708:RNO196708 RXJ196708:RXK196708 SHF196708:SHG196708 SRB196708:SRC196708 TAX196708:TAY196708 TKT196708:TKU196708 TUP196708:TUQ196708 UEL196708:UEM196708 UOH196708:UOI196708 UYD196708:UYE196708 VHZ196708:VIA196708 VRV196708:VRW196708 WBR196708:WBS196708 WLN196708:WLO196708 WVJ196708:WVK196708 D262244 IX262244:IY262244 ST262244:SU262244 ACP262244:ACQ262244 AML262244:AMM262244 AWH262244:AWI262244 BGD262244:BGE262244 BPZ262244:BQA262244 BZV262244:BZW262244 CJR262244:CJS262244 CTN262244:CTO262244 DDJ262244:DDK262244 DNF262244:DNG262244 DXB262244:DXC262244 EGX262244:EGY262244 EQT262244:EQU262244 FAP262244:FAQ262244 FKL262244:FKM262244 FUH262244:FUI262244 GED262244:GEE262244 GNZ262244:GOA262244 GXV262244:GXW262244 HHR262244:HHS262244 HRN262244:HRO262244 IBJ262244:IBK262244 ILF262244:ILG262244 IVB262244:IVC262244 JEX262244:JEY262244 JOT262244:JOU262244 JYP262244:JYQ262244 KIL262244:KIM262244 KSH262244:KSI262244 LCD262244:LCE262244 LLZ262244:LMA262244 LVV262244:LVW262244 MFR262244:MFS262244 MPN262244:MPO262244 MZJ262244:MZK262244 NJF262244:NJG262244 NTB262244:NTC262244 OCX262244:OCY262244 OMT262244:OMU262244 OWP262244:OWQ262244 PGL262244:PGM262244 PQH262244:PQI262244 QAD262244:QAE262244 QJZ262244:QKA262244 QTV262244:QTW262244 RDR262244:RDS262244 RNN262244:RNO262244 RXJ262244:RXK262244 SHF262244:SHG262244 SRB262244:SRC262244 TAX262244:TAY262244 TKT262244:TKU262244 TUP262244:TUQ262244 UEL262244:UEM262244 UOH262244:UOI262244 UYD262244:UYE262244 VHZ262244:VIA262244 VRV262244:VRW262244 WBR262244:WBS262244 WLN262244:WLO262244 WVJ262244:WVK262244 D327780 IX327780:IY327780 ST327780:SU327780 ACP327780:ACQ327780 AML327780:AMM327780 AWH327780:AWI327780 BGD327780:BGE327780 BPZ327780:BQA327780 BZV327780:BZW327780 CJR327780:CJS327780 CTN327780:CTO327780 DDJ327780:DDK327780 DNF327780:DNG327780 DXB327780:DXC327780 EGX327780:EGY327780 EQT327780:EQU327780 FAP327780:FAQ327780 FKL327780:FKM327780 FUH327780:FUI327780 GED327780:GEE327780 GNZ327780:GOA327780 GXV327780:GXW327780 HHR327780:HHS327780 HRN327780:HRO327780 IBJ327780:IBK327780 ILF327780:ILG327780 IVB327780:IVC327780 JEX327780:JEY327780 JOT327780:JOU327780 JYP327780:JYQ327780 KIL327780:KIM327780 KSH327780:KSI327780 LCD327780:LCE327780 LLZ327780:LMA327780 LVV327780:LVW327780 MFR327780:MFS327780 MPN327780:MPO327780 MZJ327780:MZK327780 NJF327780:NJG327780 NTB327780:NTC327780 OCX327780:OCY327780 OMT327780:OMU327780 OWP327780:OWQ327780 PGL327780:PGM327780 PQH327780:PQI327780 QAD327780:QAE327780 QJZ327780:QKA327780 QTV327780:QTW327780 RDR327780:RDS327780 RNN327780:RNO327780 RXJ327780:RXK327780 SHF327780:SHG327780 SRB327780:SRC327780 TAX327780:TAY327780 TKT327780:TKU327780 TUP327780:TUQ327780 UEL327780:UEM327780 UOH327780:UOI327780 UYD327780:UYE327780 VHZ327780:VIA327780 VRV327780:VRW327780 WBR327780:WBS327780 WLN327780:WLO327780 WVJ327780:WVK327780 D393316 IX393316:IY393316 ST393316:SU393316 ACP393316:ACQ393316 AML393316:AMM393316 AWH393316:AWI393316 BGD393316:BGE393316 BPZ393316:BQA393316 BZV393316:BZW393316 CJR393316:CJS393316 CTN393316:CTO393316 DDJ393316:DDK393316 DNF393316:DNG393316 DXB393316:DXC393316 EGX393316:EGY393316 EQT393316:EQU393316 FAP393316:FAQ393316 FKL393316:FKM393316 FUH393316:FUI393316 GED393316:GEE393316 GNZ393316:GOA393316 GXV393316:GXW393316 HHR393316:HHS393316 HRN393316:HRO393316 IBJ393316:IBK393316 ILF393316:ILG393316 IVB393316:IVC393316 JEX393316:JEY393316 JOT393316:JOU393316 JYP393316:JYQ393316 KIL393316:KIM393316 KSH393316:KSI393316 LCD393316:LCE393316 LLZ393316:LMA393316 LVV393316:LVW393316 MFR393316:MFS393316 MPN393316:MPO393316 MZJ393316:MZK393316 NJF393316:NJG393316 NTB393316:NTC393316 OCX393316:OCY393316 OMT393316:OMU393316 OWP393316:OWQ393316 PGL393316:PGM393316 PQH393316:PQI393316 QAD393316:QAE393316 QJZ393316:QKA393316 QTV393316:QTW393316 RDR393316:RDS393316 RNN393316:RNO393316 RXJ393316:RXK393316 SHF393316:SHG393316 SRB393316:SRC393316 TAX393316:TAY393316 TKT393316:TKU393316 TUP393316:TUQ393316 UEL393316:UEM393316 UOH393316:UOI393316 UYD393316:UYE393316 VHZ393316:VIA393316 VRV393316:VRW393316 WBR393316:WBS393316 WLN393316:WLO393316 WVJ393316:WVK393316 D458852 IX458852:IY458852 ST458852:SU458852 ACP458852:ACQ458852 AML458852:AMM458852 AWH458852:AWI458852 BGD458852:BGE458852 BPZ458852:BQA458852 BZV458852:BZW458852 CJR458852:CJS458852 CTN458852:CTO458852 DDJ458852:DDK458852 DNF458852:DNG458852 DXB458852:DXC458852 EGX458852:EGY458852 EQT458852:EQU458852 FAP458852:FAQ458852 FKL458852:FKM458852 FUH458852:FUI458852 GED458852:GEE458852 GNZ458852:GOA458852 GXV458852:GXW458852 HHR458852:HHS458852 HRN458852:HRO458852 IBJ458852:IBK458852 ILF458852:ILG458852 IVB458852:IVC458852 JEX458852:JEY458852 JOT458852:JOU458852 JYP458852:JYQ458852 KIL458852:KIM458852 KSH458852:KSI458852 LCD458852:LCE458852 LLZ458852:LMA458852 LVV458852:LVW458852 MFR458852:MFS458852 MPN458852:MPO458852 MZJ458852:MZK458852 NJF458852:NJG458852 NTB458852:NTC458852 OCX458852:OCY458852 OMT458852:OMU458852 OWP458852:OWQ458852 PGL458852:PGM458852 PQH458852:PQI458852 QAD458852:QAE458852 QJZ458852:QKA458852 QTV458852:QTW458852 RDR458852:RDS458852 RNN458852:RNO458852 RXJ458852:RXK458852 SHF458852:SHG458852 SRB458852:SRC458852 TAX458852:TAY458852 TKT458852:TKU458852 TUP458852:TUQ458852 UEL458852:UEM458852 UOH458852:UOI458852 UYD458852:UYE458852 VHZ458852:VIA458852 VRV458852:VRW458852 WBR458852:WBS458852 WLN458852:WLO458852 WVJ458852:WVK458852 D524388 IX524388:IY524388 ST524388:SU524388 ACP524388:ACQ524388 AML524388:AMM524388 AWH524388:AWI524388 BGD524388:BGE524388 BPZ524388:BQA524388 BZV524388:BZW524388 CJR524388:CJS524388 CTN524388:CTO524388 DDJ524388:DDK524388 DNF524388:DNG524388 DXB524388:DXC524388 EGX524388:EGY524388 EQT524388:EQU524388 FAP524388:FAQ524388 FKL524388:FKM524388 FUH524388:FUI524388 GED524388:GEE524388 GNZ524388:GOA524388 GXV524388:GXW524388 HHR524388:HHS524388 HRN524388:HRO524388 IBJ524388:IBK524388 ILF524388:ILG524388 IVB524388:IVC524388 JEX524388:JEY524388 JOT524388:JOU524388 JYP524388:JYQ524388 KIL524388:KIM524388 KSH524388:KSI524388 LCD524388:LCE524388 LLZ524388:LMA524388 LVV524388:LVW524388 MFR524388:MFS524388 MPN524388:MPO524388 MZJ524388:MZK524388 NJF524388:NJG524388 NTB524388:NTC524388 OCX524388:OCY524388 OMT524388:OMU524388 OWP524388:OWQ524388 PGL524388:PGM524388 PQH524388:PQI524388 QAD524388:QAE524388 QJZ524388:QKA524388 QTV524388:QTW524388 RDR524388:RDS524388 RNN524388:RNO524388 RXJ524388:RXK524388 SHF524388:SHG524388 SRB524388:SRC524388 TAX524388:TAY524388 TKT524388:TKU524388 TUP524388:TUQ524388 UEL524388:UEM524388 UOH524388:UOI524388 UYD524388:UYE524388 VHZ524388:VIA524388 VRV524388:VRW524388 WBR524388:WBS524388 WLN524388:WLO524388 WVJ524388:WVK524388 D589924 IX589924:IY589924 ST589924:SU589924 ACP589924:ACQ589924 AML589924:AMM589924 AWH589924:AWI589924 BGD589924:BGE589924 BPZ589924:BQA589924 BZV589924:BZW589924 CJR589924:CJS589924 CTN589924:CTO589924 DDJ589924:DDK589924 DNF589924:DNG589924 DXB589924:DXC589924 EGX589924:EGY589924 EQT589924:EQU589924 FAP589924:FAQ589924 FKL589924:FKM589924 FUH589924:FUI589924 GED589924:GEE589924 GNZ589924:GOA589924 GXV589924:GXW589924 HHR589924:HHS589924 HRN589924:HRO589924 IBJ589924:IBK589924 ILF589924:ILG589924 IVB589924:IVC589924 JEX589924:JEY589924 JOT589924:JOU589924 JYP589924:JYQ589924 KIL589924:KIM589924 KSH589924:KSI589924 LCD589924:LCE589924 LLZ589924:LMA589924 LVV589924:LVW589924 MFR589924:MFS589924 MPN589924:MPO589924 MZJ589924:MZK589924 NJF589924:NJG589924 NTB589924:NTC589924 OCX589924:OCY589924 OMT589924:OMU589924 OWP589924:OWQ589924 PGL589924:PGM589924 PQH589924:PQI589924 QAD589924:QAE589924 QJZ589924:QKA589924 QTV589924:QTW589924 RDR589924:RDS589924 RNN589924:RNO589924 RXJ589924:RXK589924 SHF589924:SHG589924 SRB589924:SRC589924 TAX589924:TAY589924 TKT589924:TKU589924 TUP589924:TUQ589924 UEL589924:UEM589924 UOH589924:UOI589924 UYD589924:UYE589924 VHZ589924:VIA589924 VRV589924:VRW589924 WBR589924:WBS589924 WLN589924:WLO589924 WVJ589924:WVK589924 D655460 IX655460:IY655460 ST655460:SU655460 ACP655460:ACQ655460 AML655460:AMM655460 AWH655460:AWI655460 BGD655460:BGE655460 BPZ655460:BQA655460 BZV655460:BZW655460 CJR655460:CJS655460 CTN655460:CTO655460 DDJ655460:DDK655460 DNF655460:DNG655460 DXB655460:DXC655460 EGX655460:EGY655460 EQT655460:EQU655460 FAP655460:FAQ655460 FKL655460:FKM655460 FUH655460:FUI655460 GED655460:GEE655460 GNZ655460:GOA655460 GXV655460:GXW655460 HHR655460:HHS655460 HRN655460:HRO655460 IBJ655460:IBK655460 ILF655460:ILG655460 IVB655460:IVC655460 JEX655460:JEY655460 JOT655460:JOU655460 JYP655460:JYQ655460 KIL655460:KIM655460 KSH655460:KSI655460 LCD655460:LCE655460 LLZ655460:LMA655460 LVV655460:LVW655460 MFR655460:MFS655460 MPN655460:MPO655460 MZJ655460:MZK655460 NJF655460:NJG655460 NTB655460:NTC655460 OCX655460:OCY655460 OMT655460:OMU655460 OWP655460:OWQ655460 PGL655460:PGM655460 PQH655460:PQI655460 QAD655460:QAE655460 QJZ655460:QKA655460 QTV655460:QTW655460 RDR655460:RDS655460 RNN655460:RNO655460 RXJ655460:RXK655460 SHF655460:SHG655460 SRB655460:SRC655460 TAX655460:TAY655460 TKT655460:TKU655460 TUP655460:TUQ655460 UEL655460:UEM655460 UOH655460:UOI655460 UYD655460:UYE655460 VHZ655460:VIA655460 VRV655460:VRW655460 WBR655460:WBS655460 WLN655460:WLO655460 WVJ655460:WVK655460 D720996 IX720996:IY720996 ST720996:SU720996 ACP720996:ACQ720996 AML720996:AMM720996 AWH720996:AWI720996 BGD720996:BGE720996 BPZ720996:BQA720996 BZV720996:BZW720996 CJR720996:CJS720996 CTN720996:CTO720996 DDJ720996:DDK720996 DNF720996:DNG720996 DXB720996:DXC720996 EGX720996:EGY720996 EQT720996:EQU720996 FAP720996:FAQ720996 FKL720996:FKM720996 FUH720996:FUI720996 GED720996:GEE720996 GNZ720996:GOA720996 GXV720996:GXW720996 HHR720996:HHS720996 HRN720996:HRO720996 IBJ720996:IBK720996 ILF720996:ILG720996 IVB720996:IVC720996 JEX720996:JEY720996 JOT720996:JOU720996 JYP720996:JYQ720996 KIL720996:KIM720996 KSH720996:KSI720996 LCD720996:LCE720996 LLZ720996:LMA720996 LVV720996:LVW720996 MFR720996:MFS720996 MPN720996:MPO720996 MZJ720996:MZK720996 NJF720996:NJG720996 NTB720996:NTC720996 OCX720996:OCY720996 OMT720996:OMU720996 OWP720996:OWQ720996 PGL720996:PGM720996 PQH720996:PQI720996 QAD720996:QAE720996 QJZ720996:QKA720996 QTV720996:QTW720996 RDR720996:RDS720996 RNN720996:RNO720996 RXJ720996:RXK720996 SHF720996:SHG720996 SRB720996:SRC720996 TAX720996:TAY720996 TKT720996:TKU720996 TUP720996:TUQ720996 UEL720996:UEM720996 UOH720996:UOI720996 UYD720996:UYE720996 VHZ720996:VIA720996 VRV720996:VRW720996 WBR720996:WBS720996 WLN720996:WLO720996 WVJ720996:WVK720996 D786532 IX786532:IY786532 ST786532:SU786532 ACP786532:ACQ786532 AML786532:AMM786532 AWH786532:AWI786532 BGD786532:BGE786532 BPZ786532:BQA786532 BZV786532:BZW786532 CJR786532:CJS786532 CTN786532:CTO786532 DDJ786532:DDK786532 DNF786532:DNG786532 DXB786532:DXC786532 EGX786532:EGY786532 EQT786532:EQU786532 FAP786532:FAQ786532 FKL786532:FKM786532 FUH786532:FUI786532 GED786532:GEE786532 GNZ786532:GOA786532 GXV786532:GXW786532 HHR786532:HHS786532 HRN786532:HRO786532 IBJ786532:IBK786532 ILF786532:ILG786532 IVB786532:IVC786532 JEX786532:JEY786532 JOT786532:JOU786532 JYP786532:JYQ786532 KIL786532:KIM786532 KSH786532:KSI786532 LCD786532:LCE786532 LLZ786532:LMA786532 LVV786532:LVW786532 MFR786532:MFS786532 MPN786532:MPO786532 MZJ786532:MZK786532 NJF786532:NJG786532 NTB786532:NTC786532 OCX786532:OCY786532 OMT786532:OMU786532 OWP786532:OWQ786532 PGL786532:PGM786532 PQH786532:PQI786532 QAD786532:QAE786532 QJZ786532:QKA786532 QTV786532:QTW786532 RDR786532:RDS786532 RNN786532:RNO786532 RXJ786532:RXK786532 SHF786532:SHG786532 SRB786532:SRC786532 TAX786532:TAY786532 TKT786532:TKU786532 TUP786532:TUQ786532 UEL786532:UEM786532 UOH786532:UOI786532 UYD786532:UYE786532 VHZ786532:VIA786532 VRV786532:VRW786532 WBR786532:WBS786532 WLN786532:WLO786532 WVJ786532:WVK786532 D852068 IX852068:IY852068 ST852068:SU852068 ACP852068:ACQ852068 AML852068:AMM852068 AWH852068:AWI852068 BGD852068:BGE852068 BPZ852068:BQA852068 BZV852068:BZW852068 CJR852068:CJS852068 CTN852068:CTO852068 DDJ852068:DDK852068 DNF852068:DNG852068 DXB852068:DXC852068 EGX852068:EGY852068 EQT852068:EQU852068 FAP852068:FAQ852068 FKL852068:FKM852068 FUH852068:FUI852068 GED852068:GEE852068 GNZ852068:GOA852068 GXV852068:GXW852068 HHR852068:HHS852068 HRN852068:HRO852068 IBJ852068:IBK852068 ILF852068:ILG852068 IVB852068:IVC852068 JEX852068:JEY852068 JOT852068:JOU852068 JYP852068:JYQ852068 KIL852068:KIM852068 KSH852068:KSI852068 LCD852068:LCE852068 LLZ852068:LMA852068 LVV852068:LVW852068 MFR852068:MFS852068 MPN852068:MPO852068 MZJ852068:MZK852068 NJF852068:NJG852068 NTB852068:NTC852068 OCX852068:OCY852068 OMT852068:OMU852068 OWP852068:OWQ852068 PGL852068:PGM852068 PQH852068:PQI852068 QAD852068:QAE852068 QJZ852068:QKA852068 QTV852068:QTW852068 RDR852068:RDS852068 RNN852068:RNO852068 RXJ852068:RXK852068 SHF852068:SHG852068 SRB852068:SRC852068 TAX852068:TAY852068 TKT852068:TKU852068 TUP852068:TUQ852068 UEL852068:UEM852068 UOH852068:UOI852068 UYD852068:UYE852068 VHZ852068:VIA852068 VRV852068:VRW852068 WBR852068:WBS852068 WLN852068:WLO852068 WVJ852068:WVK852068 D917604 IX917604:IY917604 ST917604:SU917604 ACP917604:ACQ917604 AML917604:AMM917604 AWH917604:AWI917604 BGD917604:BGE917604 BPZ917604:BQA917604 BZV917604:BZW917604 CJR917604:CJS917604 CTN917604:CTO917604 DDJ917604:DDK917604 DNF917604:DNG917604 DXB917604:DXC917604 EGX917604:EGY917604 EQT917604:EQU917604 FAP917604:FAQ917604 FKL917604:FKM917604 FUH917604:FUI917604 GED917604:GEE917604 GNZ917604:GOA917604 GXV917604:GXW917604 HHR917604:HHS917604 HRN917604:HRO917604 IBJ917604:IBK917604 ILF917604:ILG917604 IVB917604:IVC917604 JEX917604:JEY917604 JOT917604:JOU917604 JYP917604:JYQ917604 KIL917604:KIM917604 KSH917604:KSI917604 LCD917604:LCE917604 LLZ917604:LMA917604 LVV917604:LVW917604 MFR917604:MFS917604 MPN917604:MPO917604 MZJ917604:MZK917604 NJF917604:NJG917604 NTB917604:NTC917604 OCX917604:OCY917604 OMT917604:OMU917604 OWP917604:OWQ917604 PGL917604:PGM917604 PQH917604:PQI917604 QAD917604:QAE917604 QJZ917604:QKA917604 QTV917604:QTW917604 RDR917604:RDS917604 RNN917604:RNO917604 RXJ917604:RXK917604 SHF917604:SHG917604 SRB917604:SRC917604 TAX917604:TAY917604 TKT917604:TKU917604 TUP917604:TUQ917604 UEL917604:UEM917604 UOH917604:UOI917604 UYD917604:UYE917604 VHZ917604:VIA917604 VRV917604:VRW917604 WBR917604:WBS917604 WLN917604:WLO917604 WVJ917604:WVK917604 D983140 IX983140:IY983140 ST983140:SU983140 ACP983140:ACQ983140 AML983140:AMM983140 AWH983140:AWI983140 BGD983140:BGE983140 BPZ983140:BQA983140 BZV983140:BZW983140 CJR983140:CJS983140 CTN983140:CTO983140 DDJ983140:DDK983140 DNF983140:DNG983140 DXB983140:DXC983140 EGX983140:EGY983140 EQT983140:EQU983140 FAP983140:FAQ983140 FKL983140:FKM983140 FUH983140:FUI983140 GED983140:GEE983140 GNZ983140:GOA983140 GXV983140:GXW983140 HHR983140:HHS983140 HRN983140:HRO983140 IBJ983140:IBK983140 ILF983140:ILG983140 IVB983140:IVC983140 JEX983140:JEY983140 JOT983140:JOU983140 JYP983140:JYQ983140 KIL983140:KIM983140 KSH983140:KSI983140 LCD983140:LCE983140 LLZ983140:LMA983140 LVV983140:LVW983140 MFR983140:MFS983140 MPN983140:MPO983140 MZJ983140:MZK983140 NJF983140:NJG983140 NTB983140:NTC983140 OCX983140:OCY983140 OMT983140:OMU983140 OWP983140:OWQ983140 PGL983140:PGM983140 PQH983140:PQI983140 QAD983140:QAE983140 QJZ983140:QKA983140 QTV983140:QTW983140 RDR983140:RDS983140 RNN983140:RNO983140 RXJ983140:RXK983140 SHF983140:SHG983140 SRB983140:SRC983140 TAX983140:TAY983140 TKT983140:TKU983140 TUP983140:TUQ983140 UEL983140:UEM983140 UOH983140:UOI983140 UYD983140:UYE983140 VHZ983140:VIA983140 VRV983140:VRW983140 WBR983140:WBS983140 WLN983140:WLO983140 WVJ983140:WVK983140 D105 IX105:IY105 ST105:SU105 ACP105:ACQ105 AML105:AMM105 AWH105:AWI105 BGD105:BGE105 BPZ105:BQA105 BZV105:BZW105 CJR105:CJS105 CTN105:CTO105 DDJ105:DDK105 DNF105:DNG105 DXB105:DXC105 EGX105:EGY105 EQT105:EQU105 FAP105:FAQ105 FKL105:FKM105 FUH105:FUI105 GED105:GEE105 GNZ105:GOA105 GXV105:GXW105 HHR105:HHS105 HRN105:HRO105 IBJ105:IBK105 ILF105:ILG105 IVB105:IVC105 JEX105:JEY105 JOT105:JOU105 JYP105:JYQ105 KIL105:KIM105 KSH105:KSI105 LCD105:LCE105 LLZ105:LMA105 LVV105:LVW105 MFR105:MFS105 MPN105:MPO105 MZJ105:MZK105 NJF105:NJG105 NTB105:NTC105 OCX105:OCY105 OMT105:OMU105 OWP105:OWQ105 PGL105:PGM105 PQH105:PQI105 QAD105:QAE105 QJZ105:QKA105 QTV105:QTW105 RDR105:RDS105 RNN105:RNO105 RXJ105:RXK105 SHF105:SHG105 SRB105:SRC105 TAX105:TAY105 TKT105:TKU105 TUP105:TUQ105 UEL105:UEM105 UOH105:UOI105 UYD105:UYE105 VHZ105:VIA105 VRV105:VRW105 WBR105:WBS105 WLN105:WLO105 WVJ105:WVK105 D65641 IX65641:IY65641 ST65641:SU65641 ACP65641:ACQ65641 AML65641:AMM65641 AWH65641:AWI65641 BGD65641:BGE65641 BPZ65641:BQA65641 BZV65641:BZW65641 CJR65641:CJS65641 CTN65641:CTO65641 DDJ65641:DDK65641 DNF65641:DNG65641 DXB65641:DXC65641 EGX65641:EGY65641 EQT65641:EQU65641 FAP65641:FAQ65641 FKL65641:FKM65641 FUH65641:FUI65641 GED65641:GEE65641 GNZ65641:GOA65641 GXV65641:GXW65641 HHR65641:HHS65641 HRN65641:HRO65641 IBJ65641:IBK65641 ILF65641:ILG65641 IVB65641:IVC65641 JEX65641:JEY65641 JOT65641:JOU65641 JYP65641:JYQ65641 KIL65641:KIM65641 KSH65641:KSI65641 LCD65641:LCE65641 LLZ65641:LMA65641 LVV65641:LVW65641 MFR65641:MFS65641 MPN65641:MPO65641 MZJ65641:MZK65641 NJF65641:NJG65641 NTB65641:NTC65641 OCX65641:OCY65641 OMT65641:OMU65641 OWP65641:OWQ65641 PGL65641:PGM65641 PQH65641:PQI65641 QAD65641:QAE65641 QJZ65641:QKA65641 QTV65641:QTW65641 RDR65641:RDS65641 RNN65641:RNO65641 RXJ65641:RXK65641 SHF65641:SHG65641 SRB65641:SRC65641 TAX65641:TAY65641 TKT65641:TKU65641 TUP65641:TUQ65641 UEL65641:UEM65641 UOH65641:UOI65641 UYD65641:UYE65641 VHZ65641:VIA65641 VRV65641:VRW65641 WBR65641:WBS65641 WLN65641:WLO65641 WVJ65641:WVK65641 D131177 IX131177:IY131177 ST131177:SU131177 ACP131177:ACQ131177 AML131177:AMM131177 AWH131177:AWI131177 BGD131177:BGE131177 BPZ131177:BQA131177 BZV131177:BZW131177 CJR131177:CJS131177 CTN131177:CTO131177 DDJ131177:DDK131177 DNF131177:DNG131177 DXB131177:DXC131177 EGX131177:EGY131177 EQT131177:EQU131177 FAP131177:FAQ131177 FKL131177:FKM131177 FUH131177:FUI131177 GED131177:GEE131177 GNZ131177:GOA131177 GXV131177:GXW131177 HHR131177:HHS131177 HRN131177:HRO131177 IBJ131177:IBK131177 ILF131177:ILG131177 IVB131177:IVC131177 JEX131177:JEY131177 JOT131177:JOU131177 JYP131177:JYQ131177 KIL131177:KIM131177 KSH131177:KSI131177 LCD131177:LCE131177 LLZ131177:LMA131177 LVV131177:LVW131177 MFR131177:MFS131177 MPN131177:MPO131177 MZJ131177:MZK131177 NJF131177:NJG131177 NTB131177:NTC131177 OCX131177:OCY131177 OMT131177:OMU131177 OWP131177:OWQ131177 PGL131177:PGM131177 PQH131177:PQI131177 QAD131177:QAE131177 QJZ131177:QKA131177 QTV131177:QTW131177 RDR131177:RDS131177 RNN131177:RNO131177 RXJ131177:RXK131177 SHF131177:SHG131177 SRB131177:SRC131177 TAX131177:TAY131177 TKT131177:TKU131177 TUP131177:TUQ131177 UEL131177:UEM131177 UOH131177:UOI131177 UYD131177:UYE131177 VHZ131177:VIA131177 VRV131177:VRW131177 WBR131177:WBS131177 WLN131177:WLO131177 WVJ131177:WVK131177 D196713 IX196713:IY196713 ST196713:SU196713 ACP196713:ACQ196713 AML196713:AMM196713 AWH196713:AWI196713 BGD196713:BGE196713 BPZ196713:BQA196713 BZV196713:BZW196713 CJR196713:CJS196713 CTN196713:CTO196713 DDJ196713:DDK196713 DNF196713:DNG196713 DXB196713:DXC196713 EGX196713:EGY196713 EQT196713:EQU196713 FAP196713:FAQ196713 FKL196713:FKM196713 FUH196713:FUI196713 GED196713:GEE196713 GNZ196713:GOA196713 GXV196713:GXW196713 HHR196713:HHS196713 HRN196713:HRO196713 IBJ196713:IBK196713 ILF196713:ILG196713 IVB196713:IVC196713 JEX196713:JEY196713 JOT196713:JOU196713 JYP196713:JYQ196713 KIL196713:KIM196713 KSH196713:KSI196713 LCD196713:LCE196713 LLZ196713:LMA196713 LVV196713:LVW196713 MFR196713:MFS196713 MPN196713:MPO196713 MZJ196713:MZK196713 NJF196713:NJG196713 NTB196713:NTC196713 OCX196713:OCY196713 OMT196713:OMU196713 OWP196713:OWQ196713 PGL196713:PGM196713 PQH196713:PQI196713 QAD196713:QAE196713 QJZ196713:QKA196713 QTV196713:QTW196713 RDR196713:RDS196713 RNN196713:RNO196713 RXJ196713:RXK196713 SHF196713:SHG196713 SRB196713:SRC196713 TAX196713:TAY196713 TKT196713:TKU196713 TUP196713:TUQ196713 UEL196713:UEM196713 UOH196713:UOI196713 UYD196713:UYE196713 VHZ196713:VIA196713 VRV196713:VRW196713 WBR196713:WBS196713 WLN196713:WLO196713 WVJ196713:WVK196713 D262249 IX262249:IY262249 ST262249:SU262249 ACP262249:ACQ262249 AML262249:AMM262249 AWH262249:AWI262249 BGD262249:BGE262249 BPZ262249:BQA262249 BZV262249:BZW262249 CJR262249:CJS262249 CTN262249:CTO262249 DDJ262249:DDK262249 DNF262249:DNG262249 DXB262249:DXC262249 EGX262249:EGY262249 EQT262249:EQU262249 FAP262249:FAQ262249 FKL262249:FKM262249 FUH262249:FUI262249 GED262249:GEE262249 GNZ262249:GOA262249 GXV262249:GXW262249 HHR262249:HHS262249 HRN262249:HRO262249 IBJ262249:IBK262249 ILF262249:ILG262249 IVB262249:IVC262249 JEX262249:JEY262249 JOT262249:JOU262249 JYP262249:JYQ262249 KIL262249:KIM262249 KSH262249:KSI262249 LCD262249:LCE262249 LLZ262249:LMA262249 LVV262249:LVW262249 MFR262249:MFS262249 MPN262249:MPO262249 MZJ262249:MZK262249 NJF262249:NJG262249 NTB262249:NTC262249 OCX262249:OCY262249 OMT262249:OMU262249 OWP262249:OWQ262249 PGL262249:PGM262249 PQH262249:PQI262249 QAD262249:QAE262249 QJZ262249:QKA262249 QTV262249:QTW262249 RDR262249:RDS262249 RNN262249:RNO262249 RXJ262249:RXK262249 SHF262249:SHG262249 SRB262249:SRC262249 TAX262249:TAY262249 TKT262249:TKU262249 TUP262249:TUQ262249 UEL262249:UEM262249 UOH262249:UOI262249 UYD262249:UYE262249 VHZ262249:VIA262249 VRV262249:VRW262249 WBR262249:WBS262249 WLN262249:WLO262249 WVJ262249:WVK262249 D327785 IX327785:IY327785 ST327785:SU327785 ACP327785:ACQ327785 AML327785:AMM327785 AWH327785:AWI327785 BGD327785:BGE327785 BPZ327785:BQA327785 BZV327785:BZW327785 CJR327785:CJS327785 CTN327785:CTO327785 DDJ327785:DDK327785 DNF327785:DNG327785 DXB327785:DXC327785 EGX327785:EGY327785 EQT327785:EQU327785 FAP327785:FAQ327785 FKL327785:FKM327785 FUH327785:FUI327785 GED327785:GEE327785 GNZ327785:GOA327785 GXV327785:GXW327785 HHR327785:HHS327785 HRN327785:HRO327785 IBJ327785:IBK327785 ILF327785:ILG327785 IVB327785:IVC327785 JEX327785:JEY327785 JOT327785:JOU327785 JYP327785:JYQ327785 KIL327785:KIM327785 KSH327785:KSI327785 LCD327785:LCE327785 LLZ327785:LMA327785 LVV327785:LVW327785 MFR327785:MFS327785 MPN327785:MPO327785 MZJ327785:MZK327785 NJF327785:NJG327785 NTB327785:NTC327785 OCX327785:OCY327785 OMT327785:OMU327785 OWP327785:OWQ327785 PGL327785:PGM327785 PQH327785:PQI327785 QAD327785:QAE327785 QJZ327785:QKA327785 QTV327785:QTW327785 RDR327785:RDS327785 RNN327785:RNO327785 RXJ327785:RXK327785 SHF327785:SHG327785 SRB327785:SRC327785 TAX327785:TAY327785 TKT327785:TKU327785 TUP327785:TUQ327785 UEL327785:UEM327785 UOH327785:UOI327785 UYD327785:UYE327785 VHZ327785:VIA327785 VRV327785:VRW327785 WBR327785:WBS327785 WLN327785:WLO327785 WVJ327785:WVK327785 D393321 IX393321:IY393321 ST393321:SU393321 ACP393321:ACQ393321 AML393321:AMM393321 AWH393321:AWI393321 BGD393321:BGE393321 BPZ393321:BQA393321 BZV393321:BZW393321 CJR393321:CJS393321 CTN393321:CTO393321 DDJ393321:DDK393321 DNF393321:DNG393321 DXB393321:DXC393321 EGX393321:EGY393321 EQT393321:EQU393321 FAP393321:FAQ393321 FKL393321:FKM393321 FUH393321:FUI393321 GED393321:GEE393321 GNZ393321:GOA393321 GXV393321:GXW393321 HHR393321:HHS393321 HRN393321:HRO393321 IBJ393321:IBK393321 ILF393321:ILG393321 IVB393321:IVC393321 JEX393321:JEY393321 JOT393321:JOU393321 JYP393321:JYQ393321 KIL393321:KIM393321 KSH393321:KSI393321 LCD393321:LCE393321 LLZ393321:LMA393321 LVV393321:LVW393321 MFR393321:MFS393321 MPN393321:MPO393321 MZJ393321:MZK393321 NJF393321:NJG393321 NTB393321:NTC393321 OCX393321:OCY393321 OMT393321:OMU393321 OWP393321:OWQ393321 PGL393321:PGM393321 PQH393321:PQI393321 QAD393321:QAE393321 QJZ393321:QKA393321 QTV393321:QTW393321 RDR393321:RDS393321 RNN393321:RNO393321 RXJ393321:RXK393321 SHF393321:SHG393321 SRB393321:SRC393321 TAX393321:TAY393321 TKT393321:TKU393321 TUP393321:TUQ393321 UEL393321:UEM393321 UOH393321:UOI393321 UYD393321:UYE393321 VHZ393321:VIA393321 VRV393321:VRW393321 WBR393321:WBS393321 WLN393321:WLO393321 WVJ393321:WVK393321 D458857 IX458857:IY458857 ST458857:SU458857 ACP458857:ACQ458857 AML458857:AMM458857 AWH458857:AWI458857 BGD458857:BGE458857 BPZ458857:BQA458857 BZV458857:BZW458857 CJR458857:CJS458857 CTN458857:CTO458857 DDJ458857:DDK458857 DNF458857:DNG458857 DXB458857:DXC458857 EGX458857:EGY458857 EQT458857:EQU458857 FAP458857:FAQ458857 FKL458857:FKM458857 FUH458857:FUI458857 GED458857:GEE458857 GNZ458857:GOA458857 GXV458857:GXW458857 HHR458857:HHS458857 HRN458857:HRO458857 IBJ458857:IBK458857 ILF458857:ILG458857 IVB458857:IVC458857 JEX458857:JEY458857 JOT458857:JOU458857 JYP458857:JYQ458857 KIL458857:KIM458857 KSH458857:KSI458857 LCD458857:LCE458857 LLZ458857:LMA458857 LVV458857:LVW458857 MFR458857:MFS458857 MPN458857:MPO458857 MZJ458857:MZK458857 NJF458857:NJG458857 NTB458857:NTC458857 OCX458857:OCY458857 OMT458857:OMU458857 OWP458857:OWQ458857 PGL458857:PGM458857 PQH458857:PQI458857 QAD458857:QAE458857 QJZ458857:QKA458857 QTV458857:QTW458857 RDR458857:RDS458857 RNN458857:RNO458857 RXJ458857:RXK458857 SHF458857:SHG458857 SRB458857:SRC458857 TAX458857:TAY458857 TKT458857:TKU458857 TUP458857:TUQ458857 UEL458857:UEM458857 UOH458857:UOI458857 UYD458857:UYE458857 VHZ458857:VIA458857 VRV458857:VRW458857 WBR458857:WBS458857 WLN458857:WLO458857 WVJ458857:WVK458857 D524393 IX524393:IY524393 ST524393:SU524393 ACP524393:ACQ524393 AML524393:AMM524393 AWH524393:AWI524393 BGD524393:BGE524393 BPZ524393:BQA524393 BZV524393:BZW524393 CJR524393:CJS524393 CTN524393:CTO524393 DDJ524393:DDK524393 DNF524393:DNG524393 DXB524393:DXC524393 EGX524393:EGY524393 EQT524393:EQU524393 FAP524393:FAQ524393 FKL524393:FKM524393 FUH524393:FUI524393 GED524393:GEE524393 GNZ524393:GOA524393 GXV524393:GXW524393 HHR524393:HHS524393 HRN524393:HRO524393 IBJ524393:IBK524393 ILF524393:ILG524393 IVB524393:IVC524393 JEX524393:JEY524393 JOT524393:JOU524393 JYP524393:JYQ524393 KIL524393:KIM524393 KSH524393:KSI524393 LCD524393:LCE524393 LLZ524393:LMA524393 LVV524393:LVW524393 MFR524393:MFS524393 MPN524393:MPO524393 MZJ524393:MZK524393 NJF524393:NJG524393 NTB524393:NTC524393 OCX524393:OCY524393 OMT524393:OMU524393 OWP524393:OWQ524393 PGL524393:PGM524393 PQH524393:PQI524393 QAD524393:QAE524393 QJZ524393:QKA524393 QTV524393:QTW524393 RDR524393:RDS524393 RNN524393:RNO524393 RXJ524393:RXK524393 SHF524393:SHG524393 SRB524393:SRC524393 TAX524393:TAY524393 TKT524393:TKU524393 TUP524393:TUQ524393 UEL524393:UEM524393 UOH524393:UOI524393 UYD524393:UYE524393 VHZ524393:VIA524393 VRV524393:VRW524393 WBR524393:WBS524393 WLN524393:WLO524393 WVJ524393:WVK524393 D589929 IX589929:IY589929 ST589929:SU589929 ACP589929:ACQ589929 AML589929:AMM589929 AWH589929:AWI589929 BGD589929:BGE589929 BPZ589929:BQA589929 BZV589929:BZW589929 CJR589929:CJS589929 CTN589929:CTO589929 DDJ589929:DDK589929 DNF589929:DNG589929 DXB589929:DXC589929 EGX589929:EGY589929 EQT589929:EQU589929 FAP589929:FAQ589929 FKL589929:FKM589929 FUH589929:FUI589929 GED589929:GEE589929 GNZ589929:GOA589929 GXV589929:GXW589929 HHR589929:HHS589929 HRN589929:HRO589929 IBJ589929:IBK589929 ILF589929:ILG589929 IVB589929:IVC589929 JEX589929:JEY589929 JOT589929:JOU589929 JYP589929:JYQ589929 KIL589929:KIM589929 KSH589929:KSI589929 LCD589929:LCE589929 LLZ589929:LMA589929 LVV589929:LVW589929 MFR589929:MFS589929 MPN589929:MPO589929 MZJ589929:MZK589929 NJF589929:NJG589929 NTB589929:NTC589929 OCX589929:OCY589929 OMT589929:OMU589929 OWP589929:OWQ589929 PGL589929:PGM589929 PQH589929:PQI589929 QAD589929:QAE589929 QJZ589929:QKA589929 QTV589929:QTW589929 RDR589929:RDS589929 RNN589929:RNO589929 RXJ589929:RXK589929 SHF589929:SHG589929 SRB589929:SRC589929 TAX589929:TAY589929 TKT589929:TKU589929 TUP589929:TUQ589929 UEL589929:UEM589929 UOH589929:UOI589929 UYD589929:UYE589929 VHZ589929:VIA589929 VRV589929:VRW589929 WBR589929:WBS589929 WLN589929:WLO589929 WVJ589929:WVK589929 D655465 IX655465:IY655465 ST655465:SU655465 ACP655465:ACQ655465 AML655465:AMM655465 AWH655465:AWI655465 BGD655465:BGE655465 BPZ655465:BQA655465 BZV655465:BZW655465 CJR655465:CJS655465 CTN655465:CTO655465 DDJ655465:DDK655465 DNF655465:DNG655465 DXB655465:DXC655465 EGX655465:EGY655465 EQT655465:EQU655465 FAP655465:FAQ655465 FKL655465:FKM655465 FUH655465:FUI655465 GED655465:GEE655465 GNZ655465:GOA655465 GXV655465:GXW655465 HHR655465:HHS655465 HRN655465:HRO655465 IBJ655465:IBK655465 ILF655465:ILG655465 IVB655465:IVC655465 JEX655465:JEY655465 JOT655465:JOU655465 JYP655465:JYQ655465 KIL655465:KIM655465 KSH655465:KSI655465 LCD655465:LCE655465 LLZ655465:LMA655465 LVV655465:LVW655465 MFR655465:MFS655465 MPN655465:MPO655465 MZJ655465:MZK655465 NJF655465:NJG655465 NTB655465:NTC655465 OCX655465:OCY655465 OMT655465:OMU655465 OWP655465:OWQ655465 PGL655465:PGM655465 PQH655465:PQI655465 QAD655465:QAE655465 QJZ655465:QKA655465 QTV655465:QTW655465 RDR655465:RDS655465 RNN655465:RNO655465 RXJ655465:RXK655465 SHF655465:SHG655465 SRB655465:SRC655465 TAX655465:TAY655465 TKT655465:TKU655465 TUP655465:TUQ655465 UEL655465:UEM655465 UOH655465:UOI655465 UYD655465:UYE655465 VHZ655465:VIA655465 VRV655465:VRW655465 WBR655465:WBS655465 WLN655465:WLO655465 WVJ655465:WVK655465 D721001 IX721001:IY721001 ST721001:SU721001 ACP721001:ACQ721001 AML721001:AMM721001 AWH721001:AWI721001 BGD721001:BGE721001 BPZ721001:BQA721001 BZV721001:BZW721001 CJR721001:CJS721001 CTN721001:CTO721001 DDJ721001:DDK721001 DNF721001:DNG721001 DXB721001:DXC721001 EGX721001:EGY721001 EQT721001:EQU721001 FAP721001:FAQ721001 FKL721001:FKM721001 FUH721001:FUI721001 GED721001:GEE721001 GNZ721001:GOA721001 GXV721001:GXW721001 HHR721001:HHS721001 HRN721001:HRO721001 IBJ721001:IBK721001 ILF721001:ILG721001 IVB721001:IVC721001 JEX721001:JEY721001 JOT721001:JOU721001 JYP721001:JYQ721001 KIL721001:KIM721001 KSH721001:KSI721001 LCD721001:LCE721001 LLZ721001:LMA721001 LVV721001:LVW721001 MFR721001:MFS721001 MPN721001:MPO721001 MZJ721001:MZK721001 NJF721001:NJG721001 NTB721001:NTC721001 OCX721001:OCY721001 OMT721001:OMU721001 OWP721001:OWQ721001 PGL721001:PGM721001 PQH721001:PQI721001 QAD721001:QAE721001 QJZ721001:QKA721001 QTV721001:QTW721001 RDR721001:RDS721001 RNN721001:RNO721001 RXJ721001:RXK721001 SHF721001:SHG721001 SRB721001:SRC721001 TAX721001:TAY721001 TKT721001:TKU721001 TUP721001:TUQ721001 UEL721001:UEM721001 UOH721001:UOI721001 UYD721001:UYE721001 VHZ721001:VIA721001 VRV721001:VRW721001 WBR721001:WBS721001 WLN721001:WLO721001 WVJ721001:WVK721001 D786537 IX786537:IY786537 ST786537:SU786537 ACP786537:ACQ786537 AML786537:AMM786537 AWH786537:AWI786537 BGD786537:BGE786537 BPZ786537:BQA786537 BZV786537:BZW786537 CJR786537:CJS786537 CTN786537:CTO786537 DDJ786537:DDK786537 DNF786537:DNG786537 DXB786537:DXC786537 EGX786537:EGY786537 EQT786537:EQU786537 FAP786537:FAQ786537 FKL786537:FKM786537 FUH786537:FUI786537 GED786537:GEE786537 GNZ786537:GOA786537 GXV786537:GXW786537 HHR786537:HHS786537 HRN786537:HRO786537 IBJ786537:IBK786537 ILF786537:ILG786537 IVB786537:IVC786537 JEX786537:JEY786537 JOT786537:JOU786537 JYP786537:JYQ786537 KIL786537:KIM786537 KSH786537:KSI786537 LCD786537:LCE786537 LLZ786537:LMA786537 LVV786537:LVW786537 MFR786537:MFS786537 MPN786537:MPO786537 MZJ786537:MZK786537 NJF786537:NJG786537 NTB786537:NTC786537 OCX786537:OCY786537 OMT786537:OMU786537 OWP786537:OWQ786537 PGL786537:PGM786537 PQH786537:PQI786537 QAD786537:QAE786537 QJZ786537:QKA786537 QTV786537:QTW786537 RDR786537:RDS786537 RNN786537:RNO786537 RXJ786537:RXK786537 SHF786537:SHG786537 SRB786537:SRC786537 TAX786537:TAY786537 TKT786537:TKU786537 TUP786537:TUQ786537 UEL786537:UEM786537 UOH786537:UOI786537 UYD786537:UYE786537 VHZ786537:VIA786537 VRV786537:VRW786537 WBR786537:WBS786537 WLN786537:WLO786537 WVJ786537:WVK786537 D852073 IX852073:IY852073 ST852073:SU852073 ACP852073:ACQ852073 AML852073:AMM852073 AWH852073:AWI852073 BGD852073:BGE852073 BPZ852073:BQA852073 BZV852073:BZW852073 CJR852073:CJS852073 CTN852073:CTO852073 DDJ852073:DDK852073 DNF852073:DNG852073 DXB852073:DXC852073 EGX852073:EGY852073 EQT852073:EQU852073 FAP852073:FAQ852073 FKL852073:FKM852073 FUH852073:FUI852073 GED852073:GEE852073 GNZ852073:GOA852073 GXV852073:GXW852073 HHR852073:HHS852073 HRN852073:HRO852073 IBJ852073:IBK852073 ILF852073:ILG852073 IVB852073:IVC852073 JEX852073:JEY852073 JOT852073:JOU852073 JYP852073:JYQ852073 KIL852073:KIM852073 KSH852073:KSI852073 LCD852073:LCE852073 LLZ852073:LMA852073 LVV852073:LVW852073 MFR852073:MFS852073 MPN852073:MPO852073 MZJ852073:MZK852073 NJF852073:NJG852073 NTB852073:NTC852073 OCX852073:OCY852073 OMT852073:OMU852073 OWP852073:OWQ852073 PGL852073:PGM852073 PQH852073:PQI852073 QAD852073:QAE852073 QJZ852073:QKA852073 QTV852073:QTW852073 RDR852073:RDS852073 RNN852073:RNO852073 RXJ852073:RXK852073 SHF852073:SHG852073 SRB852073:SRC852073 TAX852073:TAY852073 TKT852073:TKU852073 TUP852073:TUQ852073 UEL852073:UEM852073 UOH852073:UOI852073 UYD852073:UYE852073 VHZ852073:VIA852073 VRV852073:VRW852073 WBR852073:WBS852073 WLN852073:WLO852073 WVJ852073:WVK852073 D917609 IX917609:IY917609 ST917609:SU917609 ACP917609:ACQ917609 AML917609:AMM917609 AWH917609:AWI917609 BGD917609:BGE917609 BPZ917609:BQA917609 BZV917609:BZW917609 CJR917609:CJS917609 CTN917609:CTO917609 DDJ917609:DDK917609 DNF917609:DNG917609 DXB917609:DXC917609 EGX917609:EGY917609 EQT917609:EQU917609 FAP917609:FAQ917609 FKL917609:FKM917609 FUH917609:FUI917609 GED917609:GEE917609 GNZ917609:GOA917609 GXV917609:GXW917609 HHR917609:HHS917609 HRN917609:HRO917609 IBJ917609:IBK917609 ILF917609:ILG917609 IVB917609:IVC917609 JEX917609:JEY917609 JOT917609:JOU917609 JYP917609:JYQ917609 KIL917609:KIM917609 KSH917609:KSI917609 LCD917609:LCE917609 LLZ917609:LMA917609 LVV917609:LVW917609 MFR917609:MFS917609 MPN917609:MPO917609 MZJ917609:MZK917609 NJF917609:NJG917609 NTB917609:NTC917609 OCX917609:OCY917609 OMT917609:OMU917609 OWP917609:OWQ917609 PGL917609:PGM917609 PQH917609:PQI917609 QAD917609:QAE917609 QJZ917609:QKA917609 QTV917609:QTW917609 RDR917609:RDS917609 RNN917609:RNO917609 RXJ917609:RXK917609 SHF917609:SHG917609 SRB917609:SRC917609 TAX917609:TAY917609 TKT917609:TKU917609 TUP917609:TUQ917609 UEL917609:UEM917609 UOH917609:UOI917609 UYD917609:UYE917609 VHZ917609:VIA917609 VRV917609:VRW917609 WBR917609:WBS917609 WLN917609:WLO917609 WVJ917609:WVK917609 D983145 IX983145:IY983145 ST983145:SU983145 ACP983145:ACQ983145 AML983145:AMM983145 AWH983145:AWI983145 BGD983145:BGE983145 BPZ983145:BQA983145 BZV983145:BZW983145 CJR983145:CJS983145 CTN983145:CTO983145 DDJ983145:DDK983145 DNF983145:DNG983145 DXB983145:DXC983145 EGX983145:EGY983145 EQT983145:EQU983145 FAP983145:FAQ983145 FKL983145:FKM983145 FUH983145:FUI983145 GED983145:GEE983145 GNZ983145:GOA983145 GXV983145:GXW983145 HHR983145:HHS983145 HRN983145:HRO983145 IBJ983145:IBK983145 ILF983145:ILG983145 IVB983145:IVC983145 JEX983145:JEY983145 JOT983145:JOU983145 JYP983145:JYQ983145 KIL983145:KIM983145 KSH983145:KSI983145 LCD983145:LCE983145 LLZ983145:LMA983145 LVV983145:LVW983145 MFR983145:MFS983145 MPN983145:MPO983145 MZJ983145:MZK983145 NJF983145:NJG983145 NTB983145:NTC983145 OCX983145:OCY983145 OMT983145:OMU983145 OWP983145:OWQ983145 PGL983145:PGM983145 PQH983145:PQI983145 QAD983145:QAE983145 QJZ983145:QKA983145 QTV983145:QTW983145 RDR983145:RDS983145 RNN983145:RNO983145 RXJ983145:RXK983145 SHF983145:SHG983145 SRB983145:SRC983145 TAX983145:TAY983145 TKT983145:TKU983145 TUP983145:TUQ983145 UEL983145:UEM983145 UOH983145:UOI983145 UYD983145:UYE983145 VHZ983145:VIA983145 VRV983145:VRW983145 WBR983145:WBS983145 WLN983145:WLO983145 WVJ983145:WVK983145 D107 IX107:IY107 ST107:SU107 ACP107:ACQ107 AML107:AMM107 AWH107:AWI107 BGD107:BGE107 BPZ107:BQA107 BZV107:BZW107 CJR107:CJS107 CTN107:CTO107 DDJ107:DDK107 DNF107:DNG107 DXB107:DXC107 EGX107:EGY107 EQT107:EQU107 FAP107:FAQ107 FKL107:FKM107 FUH107:FUI107 GED107:GEE107 GNZ107:GOA107 GXV107:GXW107 HHR107:HHS107 HRN107:HRO107 IBJ107:IBK107 ILF107:ILG107 IVB107:IVC107 JEX107:JEY107 JOT107:JOU107 JYP107:JYQ107 KIL107:KIM107 KSH107:KSI107 LCD107:LCE107 LLZ107:LMA107 LVV107:LVW107 MFR107:MFS107 MPN107:MPO107 MZJ107:MZK107 NJF107:NJG107 NTB107:NTC107 OCX107:OCY107 OMT107:OMU107 OWP107:OWQ107 PGL107:PGM107 PQH107:PQI107 QAD107:QAE107 QJZ107:QKA107 QTV107:QTW107 RDR107:RDS107 RNN107:RNO107 RXJ107:RXK107 SHF107:SHG107 SRB107:SRC107 TAX107:TAY107 TKT107:TKU107 TUP107:TUQ107 UEL107:UEM107 UOH107:UOI107 UYD107:UYE107 VHZ107:VIA107 VRV107:VRW107 WBR107:WBS107 WLN107:WLO107 WVJ107:WVK107 D65643 IX65643:IY65643 ST65643:SU65643 ACP65643:ACQ65643 AML65643:AMM65643 AWH65643:AWI65643 BGD65643:BGE65643 BPZ65643:BQA65643 BZV65643:BZW65643 CJR65643:CJS65643 CTN65643:CTO65643 DDJ65643:DDK65643 DNF65643:DNG65643 DXB65643:DXC65643 EGX65643:EGY65643 EQT65643:EQU65643 FAP65643:FAQ65643 FKL65643:FKM65643 FUH65643:FUI65643 GED65643:GEE65643 GNZ65643:GOA65643 GXV65643:GXW65643 HHR65643:HHS65643 HRN65643:HRO65643 IBJ65643:IBK65643 ILF65643:ILG65643 IVB65643:IVC65643 JEX65643:JEY65643 JOT65643:JOU65643 JYP65643:JYQ65643 KIL65643:KIM65643 KSH65643:KSI65643 LCD65643:LCE65643 LLZ65643:LMA65643 LVV65643:LVW65643 MFR65643:MFS65643 MPN65643:MPO65643 MZJ65643:MZK65643 NJF65643:NJG65643 NTB65643:NTC65643 OCX65643:OCY65643 OMT65643:OMU65643 OWP65643:OWQ65643 PGL65643:PGM65643 PQH65643:PQI65643 QAD65643:QAE65643 QJZ65643:QKA65643 QTV65643:QTW65643 RDR65643:RDS65643 RNN65643:RNO65643 RXJ65643:RXK65643 SHF65643:SHG65643 SRB65643:SRC65643 TAX65643:TAY65643 TKT65643:TKU65643 TUP65643:TUQ65643 UEL65643:UEM65643 UOH65643:UOI65643 UYD65643:UYE65643 VHZ65643:VIA65643 VRV65643:VRW65643 WBR65643:WBS65643 WLN65643:WLO65643 WVJ65643:WVK65643 D131179 IX131179:IY131179 ST131179:SU131179 ACP131179:ACQ131179 AML131179:AMM131179 AWH131179:AWI131179 BGD131179:BGE131179 BPZ131179:BQA131179 BZV131179:BZW131179 CJR131179:CJS131179 CTN131179:CTO131179 DDJ131179:DDK131179 DNF131179:DNG131179 DXB131179:DXC131179 EGX131179:EGY131179 EQT131179:EQU131179 FAP131179:FAQ131179 FKL131179:FKM131179 FUH131179:FUI131179 GED131179:GEE131179 GNZ131179:GOA131179 GXV131179:GXW131179 HHR131179:HHS131179 HRN131179:HRO131179 IBJ131179:IBK131179 ILF131179:ILG131179 IVB131179:IVC131179 JEX131179:JEY131179 JOT131179:JOU131179 JYP131179:JYQ131179 KIL131179:KIM131179 KSH131179:KSI131179 LCD131179:LCE131179 LLZ131179:LMA131179 LVV131179:LVW131179 MFR131179:MFS131179 MPN131179:MPO131179 MZJ131179:MZK131179 NJF131179:NJG131179 NTB131179:NTC131179 OCX131179:OCY131179 OMT131179:OMU131179 OWP131179:OWQ131179 PGL131179:PGM131179 PQH131179:PQI131179 QAD131179:QAE131179 QJZ131179:QKA131179 QTV131179:QTW131179 RDR131179:RDS131179 RNN131179:RNO131179 RXJ131179:RXK131179 SHF131179:SHG131179 SRB131179:SRC131179 TAX131179:TAY131179 TKT131179:TKU131179 TUP131179:TUQ131179 UEL131179:UEM131179 UOH131179:UOI131179 UYD131179:UYE131179 VHZ131179:VIA131179 VRV131179:VRW131179 WBR131179:WBS131179 WLN131179:WLO131179 WVJ131179:WVK131179 D196715 IX196715:IY196715 ST196715:SU196715 ACP196715:ACQ196715 AML196715:AMM196715 AWH196715:AWI196715 BGD196715:BGE196715 BPZ196715:BQA196715 BZV196715:BZW196715 CJR196715:CJS196715 CTN196715:CTO196715 DDJ196715:DDK196715 DNF196715:DNG196715 DXB196715:DXC196715 EGX196715:EGY196715 EQT196715:EQU196715 FAP196715:FAQ196715 FKL196715:FKM196715 FUH196715:FUI196715 GED196715:GEE196715 GNZ196715:GOA196715 GXV196715:GXW196715 HHR196715:HHS196715 HRN196715:HRO196715 IBJ196715:IBK196715 ILF196715:ILG196715 IVB196715:IVC196715 JEX196715:JEY196715 JOT196715:JOU196715 JYP196715:JYQ196715 KIL196715:KIM196715 KSH196715:KSI196715 LCD196715:LCE196715 LLZ196715:LMA196715 LVV196715:LVW196715 MFR196715:MFS196715 MPN196715:MPO196715 MZJ196715:MZK196715 NJF196715:NJG196715 NTB196715:NTC196715 OCX196715:OCY196715 OMT196715:OMU196715 OWP196715:OWQ196715 PGL196715:PGM196715 PQH196715:PQI196715 QAD196715:QAE196715 QJZ196715:QKA196715 QTV196715:QTW196715 RDR196715:RDS196715 RNN196715:RNO196715 RXJ196715:RXK196715 SHF196715:SHG196715 SRB196715:SRC196715 TAX196715:TAY196715 TKT196715:TKU196715 TUP196715:TUQ196715 UEL196715:UEM196715 UOH196715:UOI196715 UYD196715:UYE196715 VHZ196715:VIA196715 VRV196715:VRW196715 WBR196715:WBS196715 WLN196715:WLO196715 WVJ196715:WVK196715 D262251 IX262251:IY262251 ST262251:SU262251 ACP262251:ACQ262251 AML262251:AMM262251 AWH262251:AWI262251 BGD262251:BGE262251 BPZ262251:BQA262251 BZV262251:BZW262251 CJR262251:CJS262251 CTN262251:CTO262251 DDJ262251:DDK262251 DNF262251:DNG262251 DXB262251:DXC262251 EGX262251:EGY262251 EQT262251:EQU262251 FAP262251:FAQ262251 FKL262251:FKM262251 FUH262251:FUI262251 GED262251:GEE262251 GNZ262251:GOA262251 GXV262251:GXW262251 HHR262251:HHS262251 HRN262251:HRO262251 IBJ262251:IBK262251 ILF262251:ILG262251 IVB262251:IVC262251 JEX262251:JEY262251 JOT262251:JOU262251 JYP262251:JYQ262251 KIL262251:KIM262251 KSH262251:KSI262251 LCD262251:LCE262251 LLZ262251:LMA262251 LVV262251:LVW262251 MFR262251:MFS262251 MPN262251:MPO262251 MZJ262251:MZK262251 NJF262251:NJG262251 NTB262251:NTC262251 OCX262251:OCY262251 OMT262251:OMU262251 OWP262251:OWQ262251 PGL262251:PGM262251 PQH262251:PQI262251 QAD262251:QAE262251 QJZ262251:QKA262251 QTV262251:QTW262251 RDR262251:RDS262251 RNN262251:RNO262251 RXJ262251:RXK262251 SHF262251:SHG262251 SRB262251:SRC262251 TAX262251:TAY262251 TKT262251:TKU262251 TUP262251:TUQ262251 UEL262251:UEM262251 UOH262251:UOI262251 UYD262251:UYE262251 VHZ262251:VIA262251 VRV262251:VRW262251 WBR262251:WBS262251 WLN262251:WLO262251 WVJ262251:WVK262251 D327787 IX327787:IY327787 ST327787:SU327787 ACP327787:ACQ327787 AML327787:AMM327787 AWH327787:AWI327787 BGD327787:BGE327787 BPZ327787:BQA327787 BZV327787:BZW327787 CJR327787:CJS327787 CTN327787:CTO327787 DDJ327787:DDK327787 DNF327787:DNG327787 DXB327787:DXC327787 EGX327787:EGY327787 EQT327787:EQU327787 FAP327787:FAQ327787 FKL327787:FKM327787 FUH327787:FUI327787 GED327787:GEE327787 GNZ327787:GOA327787 GXV327787:GXW327787 HHR327787:HHS327787 HRN327787:HRO327787 IBJ327787:IBK327787 ILF327787:ILG327787 IVB327787:IVC327787 JEX327787:JEY327787 JOT327787:JOU327787 JYP327787:JYQ327787 KIL327787:KIM327787 KSH327787:KSI327787 LCD327787:LCE327787 LLZ327787:LMA327787 LVV327787:LVW327787 MFR327787:MFS327787 MPN327787:MPO327787 MZJ327787:MZK327787 NJF327787:NJG327787 NTB327787:NTC327787 OCX327787:OCY327787 OMT327787:OMU327787 OWP327787:OWQ327787 PGL327787:PGM327787 PQH327787:PQI327787 QAD327787:QAE327787 QJZ327787:QKA327787 QTV327787:QTW327787 RDR327787:RDS327787 RNN327787:RNO327787 RXJ327787:RXK327787 SHF327787:SHG327787 SRB327787:SRC327787 TAX327787:TAY327787 TKT327787:TKU327787 TUP327787:TUQ327787 UEL327787:UEM327787 UOH327787:UOI327787 UYD327787:UYE327787 VHZ327787:VIA327787 VRV327787:VRW327787 WBR327787:WBS327787 WLN327787:WLO327787 WVJ327787:WVK327787 D393323 IX393323:IY393323 ST393323:SU393323 ACP393323:ACQ393323 AML393323:AMM393323 AWH393323:AWI393323 BGD393323:BGE393323 BPZ393323:BQA393323 BZV393323:BZW393323 CJR393323:CJS393323 CTN393323:CTO393323 DDJ393323:DDK393323 DNF393323:DNG393323 DXB393323:DXC393323 EGX393323:EGY393323 EQT393323:EQU393323 FAP393323:FAQ393323 FKL393323:FKM393323 FUH393323:FUI393323 GED393323:GEE393323 GNZ393323:GOA393323 GXV393323:GXW393323 HHR393323:HHS393323 HRN393323:HRO393323 IBJ393323:IBK393323 ILF393323:ILG393323 IVB393323:IVC393323 JEX393323:JEY393323 JOT393323:JOU393323 JYP393323:JYQ393323 KIL393323:KIM393323 KSH393323:KSI393323 LCD393323:LCE393323 LLZ393323:LMA393323 LVV393323:LVW393323 MFR393323:MFS393323 MPN393323:MPO393323 MZJ393323:MZK393323 NJF393323:NJG393323 NTB393323:NTC393323 OCX393323:OCY393323 OMT393323:OMU393323 OWP393323:OWQ393323 PGL393323:PGM393323 PQH393323:PQI393323 QAD393323:QAE393323 QJZ393323:QKA393323 QTV393323:QTW393323 RDR393323:RDS393323 RNN393323:RNO393323 RXJ393323:RXK393323 SHF393323:SHG393323 SRB393323:SRC393323 TAX393323:TAY393323 TKT393323:TKU393323 TUP393323:TUQ393323 UEL393323:UEM393323 UOH393323:UOI393323 UYD393323:UYE393323 VHZ393323:VIA393323 VRV393323:VRW393323 WBR393323:WBS393323 WLN393323:WLO393323 WVJ393323:WVK393323 D458859 IX458859:IY458859 ST458859:SU458859 ACP458859:ACQ458859 AML458859:AMM458859 AWH458859:AWI458859 BGD458859:BGE458859 BPZ458859:BQA458859 BZV458859:BZW458859 CJR458859:CJS458859 CTN458859:CTO458859 DDJ458859:DDK458859 DNF458859:DNG458859 DXB458859:DXC458859 EGX458859:EGY458859 EQT458859:EQU458859 FAP458859:FAQ458859 FKL458859:FKM458859 FUH458859:FUI458859 GED458859:GEE458859 GNZ458859:GOA458859 GXV458859:GXW458859 HHR458859:HHS458859 HRN458859:HRO458859 IBJ458859:IBK458859 ILF458859:ILG458859 IVB458859:IVC458859 JEX458859:JEY458859 JOT458859:JOU458859 JYP458859:JYQ458859 KIL458859:KIM458859 KSH458859:KSI458859 LCD458859:LCE458859 LLZ458859:LMA458859 LVV458859:LVW458859 MFR458859:MFS458859 MPN458859:MPO458859 MZJ458859:MZK458859 NJF458859:NJG458859 NTB458859:NTC458859 OCX458859:OCY458859 OMT458859:OMU458859 OWP458859:OWQ458859 PGL458859:PGM458859 PQH458859:PQI458859 QAD458859:QAE458859 QJZ458859:QKA458859 QTV458859:QTW458859 RDR458859:RDS458859 RNN458859:RNO458859 RXJ458859:RXK458859 SHF458859:SHG458859 SRB458859:SRC458859 TAX458859:TAY458859 TKT458859:TKU458859 TUP458859:TUQ458859 UEL458859:UEM458859 UOH458859:UOI458859 UYD458859:UYE458859 VHZ458859:VIA458859 VRV458859:VRW458859 WBR458859:WBS458859 WLN458859:WLO458859 WVJ458859:WVK458859 D524395 IX524395:IY524395 ST524395:SU524395 ACP524395:ACQ524395 AML524395:AMM524395 AWH524395:AWI524395 BGD524395:BGE524395 BPZ524395:BQA524395 BZV524395:BZW524395 CJR524395:CJS524395 CTN524395:CTO524395 DDJ524395:DDK524395 DNF524395:DNG524395 DXB524395:DXC524395 EGX524395:EGY524395 EQT524395:EQU524395 FAP524395:FAQ524395 FKL524395:FKM524395 FUH524395:FUI524395 GED524395:GEE524395 GNZ524395:GOA524395 GXV524395:GXW524395 HHR524395:HHS524395 HRN524395:HRO524395 IBJ524395:IBK524395 ILF524395:ILG524395 IVB524395:IVC524395 JEX524395:JEY524395 JOT524395:JOU524395 JYP524395:JYQ524395 KIL524395:KIM524395 KSH524395:KSI524395 LCD524395:LCE524395 LLZ524395:LMA524395 LVV524395:LVW524395 MFR524395:MFS524395 MPN524395:MPO524395 MZJ524395:MZK524395 NJF524395:NJG524395 NTB524395:NTC524395 OCX524395:OCY524395 OMT524395:OMU524395 OWP524395:OWQ524395 PGL524395:PGM524395 PQH524395:PQI524395 QAD524395:QAE524395 QJZ524395:QKA524395 QTV524395:QTW524395 RDR524395:RDS524395 RNN524395:RNO524395 RXJ524395:RXK524395 SHF524395:SHG524395 SRB524395:SRC524395 TAX524395:TAY524395 TKT524395:TKU524395 TUP524395:TUQ524395 UEL524395:UEM524395 UOH524395:UOI524395 UYD524395:UYE524395 VHZ524395:VIA524395 VRV524395:VRW524395 WBR524395:WBS524395 WLN524395:WLO524395 WVJ524395:WVK524395 D589931 IX589931:IY589931 ST589931:SU589931 ACP589931:ACQ589931 AML589931:AMM589931 AWH589931:AWI589931 BGD589931:BGE589931 BPZ589931:BQA589931 BZV589931:BZW589931 CJR589931:CJS589931 CTN589931:CTO589931 DDJ589931:DDK589931 DNF589931:DNG589931 DXB589931:DXC589931 EGX589931:EGY589931 EQT589931:EQU589931 FAP589931:FAQ589931 FKL589931:FKM589931 FUH589931:FUI589931 GED589931:GEE589931 GNZ589931:GOA589931 GXV589931:GXW589931 HHR589931:HHS589931 HRN589931:HRO589931 IBJ589931:IBK589931 ILF589931:ILG589931 IVB589931:IVC589931 JEX589931:JEY589931 JOT589931:JOU589931 JYP589931:JYQ589931 KIL589931:KIM589931 KSH589931:KSI589931 LCD589931:LCE589931 LLZ589931:LMA589931 LVV589931:LVW589931 MFR589931:MFS589931 MPN589931:MPO589931 MZJ589931:MZK589931 NJF589931:NJG589931 NTB589931:NTC589931 OCX589931:OCY589931 OMT589931:OMU589931 OWP589931:OWQ589931 PGL589931:PGM589931 PQH589931:PQI589931 QAD589931:QAE589931 QJZ589931:QKA589931 QTV589931:QTW589931 RDR589931:RDS589931 RNN589931:RNO589931 RXJ589931:RXK589931 SHF589931:SHG589931 SRB589931:SRC589931 TAX589931:TAY589931 TKT589931:TKU589931 TUP589931:TUQ589931 UEL589931:UEM589931 UOH589931:UOI589931 UYD589931:UYE589931 VHZ589931:VIA589931 VRV589931:VRW589931 WBR589931:WBS589931 WLN589931:WLO589931 WVJ589931:WVK589931 D655467 IX655467:IY655467 ST655467:SU655467 ACP655467:ACQ655467 AML655467:AMM655467 AWH655467:AWI655467 BGD655467:BGE655467 BPZ655467:BQA655467 BZV655467:BZW655467 CJR655467:CJS655467 CTN655467:CTO655467 DDJ655467:DDK655467 DNF655467:DNG655467 DXB655467:DXC655467 EGX655467:EGY655467 EQT655467:EQU655467 FAP655467:FAQ655467 FKL655467:FKM655467 FUH655467:FUI655467 GED655467:GEE655467 GNZ655467:GOA655467 GXV655467:GXW655467 HHR655467:HHS655467 HRN655467:HRO655467 IBJ655467:IBK655467 ILF655467:ILG655467 IVB655467:IVC655467 JEX655467:JEY655467 JOT655467:JOU655467 JYP655467:JYQ655467 KIL655467:KIM655467 KSH655467:KSI655467 LCD655467:LCE655467 LLZ655467:LMA655467 LVV655467:LVW655467 MFR655467:MFS655467 MPN655467:MPO655467 MZJ655467:MZK655467 NJF655467:NJG655467 NTB655467:NTC655467 OCX655467:OCY655467 OMT655467:OMU655467 OWP655467:OWQ655467 PGL655467:PGM655467 PQH655467:PQI655467 QAD655467:QAE655467 QJZ655467:QKA655467 QTV655467:QTW655467 RDR655467:RDS655467 RNN655467:RNO655467 RXJ655467:RXK655467 SHF655467:SHG655467 SRB655467:SRC655467 TAX655467:TAY655467 TKT655467:TKU655467 TUP655467:TUQ655467 UEL655467:UEM655467 UOH655467:UOI655467 UYD655467:UYE655467 VHZ655467:VIA655467 VRV655467:VRW655467 WBR655467:WBS655467 WLN655467:WLO655467 WVJ655467:WVK655467 D721003 IX721003:IY721003 ST721003:SU721003 ACP721003:ACQ721003 AML721003:AMM721003 AWH721003:AWI721003 BGD721003:BGE721003 BPZ721003:BQA721003 BZV721003:BZW721003 CJR721003:CJS721003 CTN721003:CTO721003 DDJ721003:DDK721003 DNF721003:DNG721003 DXB721003:DXC721003 EGX721003:EGY721003 EQT721003:EQU721003 FAP721003:FAQ721003 FKL721003:FKM721003 FUH721003:FUI721003 GED721003:GEE721003 GNZ721003:GOA721003 GXV721003:GXW721003 HHR721003:HHS721003 HRN721003:HRO721003 IBJ721003:IBK721003 ILF721003:ILG721003 IVB721003:IVC721003 JEX721003:JEY721003 JOT721003:JOU721003 JYP721003:JYQ721003 KIL721003:KIM721003 KSH721003:KSI721003 LCD721003:LCE721003 LLZ721003:LMA721003 LVV721003:LVW721003 MFR721003:MFS721003 MPN721003:MPO721003 MZJ721003:MZK721003 NJF721003:NJG721003 NTB721003:NTC721003 OCX721003:OCY721003 OMT721003:OMU721003 OWP721003:OWQ721003 PGL721003:PGM721003 PQH721003:PQI721003 QAD721003:QAE721003 QJZ721003:QKA721003 QTV721003:QTW721003 RDR721003:RDS721003 RNN721003:RNO721003 RXJ721003:RXK721003 SHF721003:SHG721003 SRB721003:SRC721003 TAX721003:TAY721003 TKT721003:TKU721003 TUP721003:TUQ721003 UEL721003:UEM721003 UOH721003:UOI721003 UYD721003:UYE721003 VHZ721003:VIA721003 VRV721003:VRW721003 WBR721003:WBS721003 WLN721003:WLO721003 WVJ721003:WVK721003 D786539 IX786539:IY786539 ST786539:SU786539 ACP786539:ACQ786539 AML786539:AMM786539 AWH786539:AWI786539 BGD786539:BGE786539 BPZ786539:BQA786539 BZV786539:BZW786539 CJR786539:CJS786539 CTN786539:CTO786539 DDJ786539:DDK786539 DNF786539:DNG786539 DXB786539:DXC786539 EGX786539:EGY786539 EQT786539:EQU786539 FAP786539:FAQ786539 FKL786539:FKM786539 FUH786539:FUI786539 GED786539:GEE786539 GNZ786539:GOA786539 GXV786539:GXW786539 HHR786539:HHS786539 HRN786539:HRO786539 IBJ786539:IBK786539 ILF786539:ILG786539 IVB786539:IVC786539 JEX786539:JEY786539 JOT786539:JOU786539 JYP786539:JYQ786539 KIL786539:KIM786539 KSH786539:KSI786539 LCD786539:LCE786539 LLZ786539:LMA786539 LVV786539:LVW786539 MFR786539:MFS786539 MPN786539:MPO786539 MZJ786539:MZK786539 NJF786539:NJG786539 NTB786539:NTC786539 OCX786539:OCY786539 OMT786539:OMU786539 OWP786539:OWQ786539 PGL786539:PGM786539 PQH786539:PQI786539 QAD786539:QAE786539 QJZ786539:QKA786539 QTV786539:QTW786539 RDR786539:RDS786539 RNN786539:RNO786539 RXJ786539:RXK786539 SHF786539:SHG786539 SRB786539:SRC786539 TAX786539:TAY786539 TKT786539:TKU786539 TUP786539:TUQ786539 UEL786539:UEM786539 UOH786539:UOI786539 UYD786539:UYE786539 VHZ786539:VIA786539 VRV786539:VRW786539 WBR786539:WBS786539 WLN786539:WLO786539 WVJ786539:WVK786539 D852075 IX852075:IY852075 ST852075:SU852075 ACP852075:ACQ852075 AML852075:AMM852075 AWH852075:AWI852075 BGD852075:BGE852075 BPZ852075:BQA852075 BZV852075:BZW852075 CJR852075:CJS852075 CTN852075:CTO852075 DDJ852075:DDK852075 DNF852075:DNG852075 DXB852075:DXC852075 EGX852075:EGY852075 EQT852075:EQU852075 FAP852075:FAQ852075 FKL852075:FKM852075 FUH852075:FUI852075 GED852075:GEE852075 GNZ852075:GOA852075 GXV852075:GXW852075 HHR852075:HHS852075 HRN852075:HRO852075 IBJ852075:IBK852075 ILF852075:ILG852075 IVB852075:IVC852075 JEX852075:JEY852075 JOT852075:JOU852075 JYP852075:JYQ852075 KIL852075:KIM852075 KSH852075:KSI852075 LCD852075:LCE852075 LLZ852075:LMA852075 LVV852075:LVW852075 MFR852075:MFS852075 MPN852075:MPO852075 MZJ852075:MZK852075 NJF852075:NJG852075 NTB852075:NTC852075 OCX852075:OCY852075 OMT852075:OMU852075 OWP852075:OWQ852075 PGL852075:PGM852075 PQH852075:PQI852075 QAD852075:QAE852075 QJZ852075:QKA852075 QTV852075:QTW852075 RDR852075:RDS852075 RNN852075:RNO852075 RXJ852075:RXK852075 SHF852075:SHG852075 SRB852075:SRC852075 TAX852075:TAY852075 TKT852075:TKU852075 TUP852075:TUQ852075 UEL852075:UEM852075 UOH852075:UOI852075 UYD852075:UYE852075 VHZ852075:VIA852075 VRV852075:VRW852075 WBR852075:WBS852075 WLN852075:WLO852075 WVJ852075:WVK852075 D917611 IX917611:IY917611 ST917611:SU917611 ACP917611:ACQ917611 AML917611:AMM917611 AWH917611:AWI917611 BGD917611:BGE917611 BPZ917611:BQA917611 BZV917611:BZW917611 CJR917611:CJS917611 CTN917611:CTO917611 DDJ917611:DDK917611 DNF917611:DNG917611 DXB917611:DXC917611 EGX917611:EGY917611 EQT917611:EQU917611 FAP917611:FAQ917611 FKL917611:FKM917611 FUH917611:FUI917611 GED917611:GEE917611 GNZ917611:GOA917611 GXV917611:GXW917611 HHR917611:HHS917611 HRN917611:HRO917611 IBJ917611:IBK917611 ILF917611:ILG917611 IVB917611:IVC917611 JEX917611:JEY917611 JOT917611:JOU917611 JYP917611:JYQ917611 KIL917611:KIM917611 KSH917611:KSI917611 LCD917611:LCE917611 LLZ917611:LMA917611 LVV917611:LVW917611 MFR917611:MFS917611 MPN917611:MPO917611 MZJ917611:MZK917611 NJF917611:NJG917611 NTB917611:NTC917611 OCX917611:OCY917611 OMT917611:OMU917611 OWP917611:OWQ917611 PGL917611:PGM917611 PQH917611:PQI917611 QAD917611:QAE917611 QJZ917611:QKA917611 QTV917611:QTW917611 RDR917611:RDS917611 RNN917611:RNO917611 RXJ917611:RXK917611 SHF917611:SHG917611 SRB917611:SRC917611 TAX917611:TAY917611 TKT917611:TKU917611 TUP917611:TUQ917611 UEL917611:UEM917611 UOH917611:UOI917611 UYD917611:UYE917611 VHZ917611:VIA917611 VRV917611:VRW917611 WBR917611:WBS917611 WLN917611:WLO917611 WVJ917611:WVK917611 D983147 IX983147:IY983147 ST983147:SU983147 ACP983147:ACQ983147 AML983147:AMM983147 AWH983147:AWI983147 BGD983147:BGE983147 BPZ983147:BQA983147 BZV983147:BZW983147 CJR983147:CJS983147 CTN983147:CTO983147 DDJ983147:DDK983147 DNF983147:DNG983147 DXB983147:DXC983147 EGX983147:EGY983147 EQT983147:EQU983147 FAP983147:FAQ983147 FKL983147:FKM983147 FUH983147:FUI983147 GED983147:GEE983147 GNZ983147:GOA983147 GXV983147:GXW983147 HHR983147:HHS983147 HRN983147:HRO983147 IBJ983147:IBK983147 ILF983147:ILG983147 IVB983147:IVC983147 JEX983147:JEY983147 JOT983147:JOU983147 JYP983147:JYQ983147 KIL983147:KIM983147 KSH983147:KSI983147 LCD983147:LCE983147 LLZ983147:LMA983147 LVV983147:LVW983147 MFR983147:MFS983147 MPN983147:MPO983147 MZJ983147:MZK983147 NJF983147:NJG983147 NTB983147:NTC983147 OCX983147:OCY983147 OMT983147:OMU983147 OWP983147:OWQ983147 PGL983147:PGM983147 PQH983147:PQI983147 QAD983147:QAE983147 QJZ983147:QKA983147 QTV983147:QTW983147 RDR983147:RDS983147 RNN983147:RNO983147 RXJ983147:RXK983147 SHF983147:SHG983147 SRB983147:SRC983147 TAX983147:TAY983147 TKT983147:TKU983147 TUP983147:TUQ983147 UEL983147:UEM983147 UOH983147:UOI983147 UYD983147:UYE983147 VHZ983147:VIA983147 VRV983147:VRW983147 WBR983147:WBS983147 WLN983147:WLO983147 WVJ983147:WVK983147</xm:sqref>
        </x14:dataValidation>
        <x14:dataValidation type="custom" operator="greaterThan" showInputMessage="1" showErrorMessage="1" errorTitle="eee">
          <x14:formula1>
            <xm:f>OR(D8=0, D8&gt;50)</xm:f>
          </x14:formula1>
          <x14:formula2>
            <xm:f>0</xm:f>
          </x14:formula2>
          <xm:sqref>D8:D10 IX8:IY10 ST8:SU10 ACP8:ACQ10 AML8:AMM10 AWH8:AWI10 BGD8:BGE10 BPZ8:BQA10 BZV8:BZW10 CJR8:CJS10 CTN8:CTO10 DDJ8:DDK10 DNF8:DNG10 DXB8:DXC10 EGX8:EGY10 EQT8:EQU10 FAP8:FAQ10 FKL8:FKM10 FUH8:FUI10 GED8:GEE10 GNZ8:GOA10 GXV8:GXW10 HHR8:HHS10 HRN8:HRO10 IBJ8:IBK10 ILF8:ILG10 IVB8:IVC10 JEX8:JEY10 JOT8:JOU10 JYP8:JYQ10 KIL8:KIM10 KSH8:KSI10 LCD8:LCE10 LLZ8:LMA10 LVV8:LVW10 MFR8:MFS10 MPN8:MPO10 MZJ8:MZK10 NJF8:NJG10 NTB8:NTC10 OCX8:OCY10 OMT8:OMU10 OWP8:OWQ10 PGL8:PGM10 PQH8:PQI10 QAD8:QAE10 QJZ8:QKA10 QTV8:QTW10 RDR8:RDS10 RNN8:RNO10 RXJ8:RXK10 SHF8:SHG10 SRB8:SRC10 TAX8:TAY10 TKT8:TKU10 TUP8:TUQ10 UEL8:UEM10 UOH8:UOI10 UYD8:UYE10 VHZ8:VIA10 VRV8:VRW10 WBR8:WBS10 WLN8:WLO10 WVJ8:WVK10 D65544:D65546 IX65544:IY65546 ST65544:SU65546 ACP65544:ACQ65546 AML65544:AMM65546 AWH65544:AWI65546 BGD65544:BGE65546 BPZ65544:BQA65546 BZV65544:BZW65546 CJR65544:CJS65546 CTN65544:CTO65546 DDJ65544:DDK65546 DNF65544:DNG65546 DXB65544:DXC65546 EGX65544:EGY65546 EQT65544:EQU65546 FAP65544:FAQ65546 FKL65544:FKM65546 FUH65544:FUI65546 GED65544:GEE65546 GNZ65544:GOA65546 GXV65544:GXW65546 HHR65544:HHS65546 HRN65544:HRO65546 IBJ65544:IBK65546 ILF65544:ILG65546 IVB65544:IVC65546 JEX65544:JEY65546 JOT65544:JOU65546 JYP65544:JYQ65546 KIL65544:KIM65546 KSH65544:KSI65546 LCD65544:LCE65546 LLZ65544:LMA65546 LVV65544:LVW65546 MFR65544:MFS65546 MPN65544:MPO65546 MZJ65544:MZK65546 NJF65544:NJG65546 NTB65544:NTC65546 OCX65544:OCY65546 OMT65544:OMU65546 OWP65544:OWQ65546 PGL65544:PGM65546 PQH65544:PQI65546 QAD65544:QAE65546 QJZ65544:QKA65546 QTV65544:QTW65546 RDR65544:RDS65546 RNN65544:RNO65546 RXJ65544:RXK65546 SHF65544:SHG65546 SRB65544:SRC65546 TAX65544:TAY65546 TKT65544:TKU65546 TUP65544:TUQ65546 UEL65544:UEM65546 UOH65544:UOI65546 UYD65544:UYE65546 VHZ65544:VIA65546 VRV65544:VRW65546 WBR65544:WBS65546 WLN65544:WLO65546 WVJ65544:WVK65546 D131080:D131082 IX131080:IY131082 ST131080:SU131082 ACP131080:ACQ131082 AML131080:AMM131082 AWH131080:AWI131082 BGD131080:BGE131082 BPZ131080:BQA131082 BZV131080:BZW131082 CJR131080:CJS131082 CTN131080:CTO131082 DDJ131080:DDK131082 DNF131080:DNG131082 DXB131080:DXC131082 EGX131080:EGY131082 EQT131080:EQU131082 FAP131080:FAQ131082 FKL131080:FKM131082 FUH131080:FUI131082 GED131080:GEE131082 GNZ131080:GOA131082 GXV131080:GXW131082 HHR131080:HHS131082 HRN131080:HRO131082 IBJ131080:IBK131082 ILF131080:ILG131082 IVB131080:IVC131082 JEX131080:JEY131082 JOT131080:JOU131082 JYP131080:JYQ131082 KIL131080:KIM131082 KSH131080:KSI131082 LCD131080:LCE131082 LLZ131080:LMA131082 LVV131080:LVW131082 MFR131080:MFS131082 MPN131080:MPO131082 MZJ131080:MZK131082 NJF131080:NJG131082 NTB131080:NTC131082 OCX131080:OCY131082 OMT131080:OMU131082 OWP131080:OWQ131082 PGL131080:PGM131082 PQH131080:PQI131082 QAD131080:QAE131082 QJZ131080:QKA131082 QTV131080:QTW131082 RDR131080:RDS131082 RNN131080:RNO131082 RXJ131080:RXK131082 SHF131080:SHG131082 SRB131080:SRC131082 TAX131080:TAY131082 TKT131080:TKU131082 TUP131080:TUQ131082 UEL131080:UEM131082 UOH131080:UOI131082 UYD131080:UYE131082 VHZ131080:VIA131082 VRV131080:VRW131082 WBR131080:WBS131082 WLN131080:WLO131082 WVJ131080:WVK131082 D196616:D196618 IX196616:IY196618 ST196616:SU196618 ACP196616:ACQ196618 AML196616:AMM196618 AWH196616:AWI196618 BGD196616:BGE196618 BPZ196616:BQA196618 BZV196616:BZW196618 CJR196616:CJS196618 CTN196616:CTO196618 DDJ196616:DDK196618 DNF196616:DNG196618 DXB196616:DXC196618 EGX196616:EGY196618 EQT196616:EQU196618 FAP196616:FAQ196618 FKL196616:FKM196618 FUH196616:FUI196618 GED196616:GEE196618 GNZ196616:GOA196618 GXV196616:GXW196618 HHR196616:HHS196618 HRN196616:HRO196618 IBJ196616:IBK196618 ILF196616:ILG196618 IVB196616:IVC196618 JEX196616:JEY196618 JOT196616:JOU196618 JYP196616:JYQ196618 KIL196616:KIM196618 KSH196616:KSI196618 LCD196616:LCE196618 LLZ196616:LMA196618 LVV196616:LVW196618 MFR196616:MFS196618 MPN196616:MPO196618 MZJ196616:MZK196618 NJF196616:NJG196618 NTB196616:NTC196618 OCX196616:OCY196618 OMT196616:OMU196618 OWP196616:OWQ196618 PGL196616:PGM196618 PQH196616:PQI196618 QAD196616:QAE196618 QJZ196616:QKA196618 QTV196616:QTW196618 RDR196616:RDS196618 RNN196616:RNO196618 RXJ196616:RXK196618 SHF196616:SHG196618 SRB196616:SRC196618 TAX196616:TAY196618 TKT196616:TKU196618 TUP196616:TUQ196618 UEL196616:UEM196618 UOH196616:UOI196618 UYD196616:UYE196618 VHZ196616:VIA196618 VRV196616:VRW196618 WBR196616:WBS196618 WLN196616:WLO196618 WVJ196616:WVK196618 D262152:D262154 IX262152:IY262154 ST262152:SU262154 ACP262152:ACQ262154 AML262152:AMM262154 AWH262152:AWI262154 BGD262152:BGE262154 BPZ262152:BQA262154 BZV262152:BZW262154 CJR262152:CJS262154 CTN262152:CTO262154 DDJ262152:DDK262154 DNF262152:DNG262154 DXB262152:DXC262154 EGX262152:EGY262154 EQT262152:EQU262154 FAP262152:FAQ262154 FKL262152:FKM262154 FUH262152:FUI262154 GED262152:GEE262154 GNZ262152:GOA262154 GXV262152:GXW262154 HHR262152:HHS262154 HRN262152:HRO262154 IBJ262152:IBK262154 ILF262152:ILG262154 IVB262152:IVC262154 JEX262152:JEY262154 JOT262152:JOU262154 JYP262152:JYQ262154 KIL262152:KIM262154 KSH262152:KSI262154 LCD262152:LCE262154 LLZ262152:LMA262154 LVV262152:LVW262154 MFR262152:MFS262154 MPN262152:MPO262154 MZJ262152:MZK262154 NJF262152:NJG262154 NTB262152:NTC262154 OCX262152:OCY262154 OMT262152:OMU262154 OWP262152:OWQ262154 PGL262152:PGM262154 PQH262152:PQI262154 QAD262152:QAE262154 QJZ262152:QKA262154 QTV262152:QTW262154 RDR262152:RDS262154 RNN262152:RNO262154 RXJ262152:RXK262154 SHF262152:SHG262154 SRB262152:SRC262154 TAX262152:TAY262154 TKT262152:TKU262154 TUP262152:TUQ262154 UEL262152:UEM262154 UOH262152:UOI262154 UYD262152:UYE262154 VHZ262152:VIA262154 VRV262152:VRW262154 WBR262152:WBS262154 WLN262152:WLO262154 WVJ262152:WVK262154 D327688:D327690 IX327688:IY327690 ST327688:SU327690 ACP327688:ACQ327690 AML327688:AMM327690 AWH327688:AWI327690 BGD327688:BGE327690 BPZ327688:BQA327690 BZV327688:BZW327690 CJR327688:CJS327690 CTN327688:CTO327690 DDJ327688:DDK327690 DNF327688:DNG327690 DXB327688:DXC327690 EGX327688:EGY327690 EQT327688:EQU327690 FAP327688:FAQ327690 FKL327688:FKM327690 FUH327688:FUI327690 GED327688:GEE327690 GNZ327688:GOA327690 GXV327688:GXW327690 HHR327688:HHS327690 HRN327688:HRO327690 IBJ327688:IBK327690 ILF327688:ILG327690 IVB327688:IVC327690 JEX327688:JEY327690 JOT327688:JOU327690 JYP327688:JYQ327690 KIL327688:KIM327690 KSH327688:KSI327690 LCD327688:LCE327690 LLZ327688:LMA327690 LVV327688:LVW327690 MFR327688:MFS327690 MPN327688:MPO327690 MZJ327688:MZK327690 NJF327688:NJG327690 NTB327688:NTC327690 OCX327688:OCY327690 OMT327688:OMU327690 OWP327688:OWQ327690 PGL327688:PGM327690 PQH327688:PQI327690 QAD327688:QAE327690 QJZ327688:QKA327690 QTV327688:QTW327690 RDR327688:RDS327690 RNN327688:RNO327690 RXJ327688:RXK327690 SHF327688:SHG327690 SRB327688:SRC327690 TAX327688:TAY327690 TKT327688:TKU327690 TUP327688:TUQ327690 UEL327688:UEM327690 UOH327688:UOI327690 UYD327688:UYE327690 VHZ327688:VIA327690 VRV327688:VRW327690 WBR327688:WBS327690 WLN327688:WLO327690 WVJ327688:WVK327690 D393224:D393226 IX393224:IY393226 ST393224:SU393226 ACP393224:ACQ393226 AML393224:AMM393226 AWH393224:AWI393226 BGD393224:BGE393226 BPZ393224:BQA393226 BZV393224:BZW393226 CJR393224:CJS393226 CTN393224:CTO393226 DDJ393224:DDK393226 DNF393224:DNG393226 DXB393224:DXC393226 EGX393224:EGY393226 EQT393224:EQU393226 FAP393224:FAQ393226 FKL393224:FKM393226 FUH393224:FUI393226 GED393224:GEE393226 GNZ393224:GOA393226 GXV393224:GXW393226 HHR393224:HHS393226 HRN393224:HRO393226 IBJ393224:IBK393226 ILF393224:ILG393226 IVB393224:IVC393226 JEX393224:JEY393226 JOT393224:JOU393226 JYP393224:JYQ393226 KIL393224:KIM393226 KSH393224:KSI393226 LCD393224:LCE393226 LLZ393224:LMA393226 LVV393224:LVW393226 MFR393224:MFS393226 MPN393224:MPO393226 MZJ393224:MZK393226 NJF393224:NJG393226 NTB393224:NTC393226 OCX393224:OCY393226 OMT393224:OMU393226 OWP393224:OWQ393226 PGL393224:PGM393226 PQH393224:PQI393226 QAD393224:QAE393226 QJZ393224:QKA393226 QTV393224:QTW393226 RDR393224:RDS393226 RNN393224:RNO393226 RXJ393224:RXK393226 SHF393224:SHG393226 SRB393224:SRC393226 TAX393224:TAY393226 TKT393224:TKU393226 TUP393224:TUQ393226 UEL393224:UEM393226 UOH393224:UOI393226 UYD393224:UYE393226 VHZ393224:VIA393226 VRV393224:VRW393226 WBR393224:WBS393226 WLN393224:WLO393226 WVJ393224:WVK393226 D458760:D458762 IX458760:IY458762 ST458760:SU458762 ACP458760:ACQ458762 AML458760:AMM458762 AWH458760:AWI458762 BGD458760:BGE458762 BPZ458760:BQA458762 BZV458760:BZW458762 CJR458760:CJS458762 CTN458760:CTO458762 DDJ458760:DDK458762 DNF458760:DNG458762 DXB458760:DXC458762 EGX458760:EGY458762 EQT458760:EQU458762 FAP458760:FAQ458762 FKL458760:FKM458762 FUH458760:FUI458762 GED458760:GEE458762 GNZ458760:GOA458762 GXV458760:GXW458762 HHR458760:HHS458762 HRN458760:HRO458762 IBJ458760:IBK458762 ILF458760:ILG458762 IVB458760:IVC458762 JEX458760:JEY458762 JOT458760:JOU458762 JYP458760:JYQ458762 KIL458760:KIM458762 KSH458760:KSI458762 LCD458760:LCE458762 LLZ458760:LMA458762 LVV458760:LVW458762 MFR458760:MFS458762 MPN458760:MPO458762 MZJ458760:MZK458762 NJF458760:NJG458762 NTB458760:NTC458762 OCX458760:OCY458762 OMT458760:OMU458762 OWP458760:OWQ458762 PGL458760:PGM458762 PQH458760:PQI458762 QAD458760:QAE458762 QJZ458760:QKA458762 QTV458760:QTW458762 RDR458760:RDS458762 RNN458760:RNO458762 RXJ458760:RXK458762 SHF458760:SHG458762 SRB458760:SRC458762 TAX458760:TAY458762 TKT458760:TKU458762 TUP458760:TUQ458762 UEL458760:UEM458762 UOH458760:UOI458762 UYD458760:UYE458762 VHZ458760:VIA458762 VRV458760:VRW458762 WBR458760:WBS458762 WLN458760:WLO458762 WVJ458760:WVK458762 D524296:D524298 IX524296:IY524298 ST524296:SU524298 ACP524296:ACQ524298 AML524296:AMM524298 AWH524296:AWI524298 BGD524296:BGE524298 BPZ524296:BQA524298 BZV524296:BZW524298 CJR524296:CJS524298 CTN524296:CTO524298 DDJ524296:DDK524298 DNF524296:DNG524298 DXB524296:DXC524298 EGX524296:EGY524298 EQT524296:EQU524298 FAP524296:FAQ524298 FKL524296:FKM524298 FUH524296:FUI524298 GED524296:GEE524298 GNZ524296:GOA524298 GXV524296:GXW524298 HHR524296:HHS524298 HRN524296:HRO524298 IBJ524296:IBK524298 ILF524296:ILG524298 IVB524296:IVC524298 JEX524296:JEY524298 JOT524296:JOU524298 JYP524296:JYQ524298 KIL524296:KIM524298 KSH524296:KSI524298 LCD524296:LCE524298 LLZ524296:LMA524298 LVV524296:LVW524298 MFR524296:MFS524298 MPN524296:MPO524298 MZJ524296:MZK524298 NJF524296:NJG524298 NTB524296:NTC524298 OCX524296:OCY524298 OMT524296:OMU524298 OWP524296:OWQ524298 PGL524296:PGM524298 PQH524296:PQI524298 QAD524296:QAE524298 QJZ524296:QKA524298 QTV524296:QTW524298 RDR524296:RDS524298 RNN524296:RNO524298 RXJ524296:RXK524298 SHF524296:SHG524298 SRB524296:SRC524298 TAX524296:TAY524298 TKT524296:TKU524298 TUP524296:TUQ524298 UEL524296:UEM524298 UOH524296:UOI524298 UYD524296:UYE524298 VHZ524296:VIA524298 VRV524296:VRW524298 WBR524296:WBS524298 WLN524296:WLO524298 WVJ524296:WVK524298 D589832:D589834 IX589832:IY589834 ST589832:SU589834 ACP589832:ACQ589834 AML589832:AMM589834 AWH589832:AWI589834 BGD589832:BGE589834 BPZ589832:BQA589834 BZV589832:BZW589834 CJR589832:CJS589834 CTN589832:CTO589834 DDJ589832:DDK589834 DNF589832:DNG589834 DXB589832:DXC589834 EGX589832:EGY589834 EQT589832:EQU589834 FAP589832:FAQ589834 FKL589832:FKM589834 FUH589832:FUI589834 GED589832:GEE589834 GNZ589832:GOA589834 GXV589832:GXW589834 HHR589832:HHS589834 HRN589832:HRO589834 IBJ589832:IBK589834 ILF589832:ILG589834 IVB589832:IVC589834 JEX589832:JEY589834 JOT589832:JOU589834 JYP589832:JYQ589834 KIL589832:KIM589834 KSH589832:KSI589834 LCD589832:LCE589834 LLZ589832:LMA589834 LVV589832:LVW589834 MFR589832:MFS589834 MPN589832:MPO589834 MZJ589832:MZK589834 NJF589832:NJG589834 NTB589832:NTC589834 OCX589832:OCY589834 OMT589832:OMU589834 OWP589832:OWQ589834 PGL589832:PGM589834 PQH589832:PQI589834 QAD589832:QAE589834 QJZ589832:QKA589834 QTV589832:QTW589834 RDR589832:RDS589834 RNN589832:RNO589834 RXJ589832:RXK589834 SHF589832:SHG589834 SRB589832:SRC589834 TAX589832:TAY589834 TKT589832:TKU589834 TUP589832:TUQ589834 UEL589832:UEM589834 UOH589832:UOI589834 UYD589832:UYE589834 VHZ589832:VIA589834 VRV589832:VRW589834 WBR589832:WBS589834 WLN589832:WLO589834 WVJ589832:WVK589834 D655368:D655370 IX655368:IY655370 ST655368:SU655370 ACP655368:ACQ655370 AML655368:AMM655370 AWH655368:AWI655370 BGD655368:BGE655370 BPZ655368:BQA655370 BZV655368:BZW655370 CJR655368:CJS655370 CTN655368:CTO655370 DDJ655368:DDK655370 DNF655368:DNG655370 DXB655368:DXC655370 EGX655368:EGY655370 EQT655368:EQU655370 FAP655368:FAQ655370 FKL655368:FKM655370 FUH655368:FUI655370 GED655368:GEE655370 GNZ655368:GOA655370 GXV655368:GXW655370 HHR655368:HHS655370 HRN655368:HRO655370 IBJ655368:IBK655370 ILF655368:ILG655370 IVB655368:IVC655370 JEX655368:JEY655370 JOT655368:JOU655370 JYP655368:JYQ655370 KIL655368:KIM655370 KSH655368:KSI655370 LCD655368:LCE655370 LLZ655368:LMA655370 LVV655368:LVW655370 MFR655368:MFS655370 MPN655368:MPO655370 MZJ655368:MZK655370 NJF655368:NJG655370 NTB655368:NTC655370 OCX655368:OCY655370 OMT655368:OMU655370 OWP655368:OWQ655370 PGL655368:PGM655370 PQH655368:PQI655370 QAD655368:QAE655370 QJZ655368:QKA655370 QTV655368:QTW655370 RDR655368:RDS655370 RNN655368:RNO655370 RXJ655368:RXK655370 SHF655368:SHG655370 SRB655368:SRC655370 TAX655368:TAY655370 TKT655368:TKU655370 TUP655368:TUQ655370 UEL655368:UEM655370 UOH655368:UOI655370 UYD655368:UYE655370 VHZ655368:VIA655370 VRV655368:VRW655370 WBR655368:WBS655370 WLN655368:WLO655370 WVJ655368:WVK655370 D720904:D720906 IX720904:IY720906 ST720904:SU720906 ACP720904:ACQ720906 AML720904:AMM720906 AWH720904:AWI720906 BGD720904:BGE720906 BPZ720904:BQA720906 BZV720904:BZW720906 CJR720904:CJS720906 CTN720904:CTO720906 DDJ720904:DDK720906 DNF720904:DNG720906 DXB720904:DXC720906 EGX720904:EGY720906 EQT720904:EQU720906 FAP720904:FAQ720906 FKL720904:FKM720906 FUH720904:FUI720906 GED720904:GEE720906 GNZ720904:GOA720906 GXV720904:GXW720906 HHR720904:HHS720906 HRN720904:HRO720906 IBJ720904:IBK720906 ILF720904:ILG720906 IVB720904:IVC720906 JEX720904:JEY720906 JOT720904:JOU720906 JYP720904:JYQ720906 KIL720904:KIM720906 KSH720904:KSI720906 LCD720904:LCE720906 LLZ720904:LMA720906 LVV720904:LVW720906 MFR720904:MFS720906 MPN720904:MPO720906 MZJ720904:MZK720906 NJF720904:NJG720906 NTB720904:NTC720906 OCX720904:OCY720906 OMT720904:OMU720906 OWP720904:OWQ720906 PGL720904:PGM720906 PQH720904:PQI720906 QAD720904:QAE720906 QJZ720904:QKA720906 QTV720904:QTW720906 RDR720904:RDS720906 RNN720904:RNO720906 RXJ720904:RXK720906 SHF720904:SHG720906 SRB720904:SRC720906 TAX720904:TAY720906 TKT720904:TKU720906 TUP720904:TUQ720906 UEL720904:UEM720906 UOH720904:UOI720906 UYD720904:UYE720906 VHZ720904:VIA720906 VRV720904:VRW720906 WBR720904:WBS720906 WLN720904:WLO720906 WVJ720904:WVK720906 D786440:D786442 IX786440:IY786442 ST786440:SU786442 ACP786440:ACQ786442 AML786440:AMM786442 AWH786440:AWI786442 BGD786440:BGE786442 BPZ786440:BQA786442 BZV786440:BZW786442 CJR786440:CJS786442 CTN786440:CTO786442 DDJ786440:DDK786442 DNF786440:DNG786442 DXB786440:DXC786442 EGX786440:EGY786442 EQT786440:EQU786442 FAP786440:FAQ786442 FKL786440:FKM786442 FUH786440:FUI786442 GED786440:GEE786442 GNZ786440:GOA786442 GXV786440:GXW786442 HHR786440:HHS786442 HRN786440:HRO786442 IBJ786440:IBK786442 ILF786440:ILG786442 IVB786440:IVC786442 JEX786440:JEY786442 JOT786440:JOU786442 JYP786440:JYQ786442 KIL786440:KIM786442 KSH786440:KSI786442 LCD786440:LCE786442 LLZ786440:LMA786442 LVV786440:LVW786442 MFR786440:MFS786442 MPN786440:MPO786442 MZJ786440:MZK786442 NJF786440:NJG786442 NTB786440:NTC786442 OCX786440:OCY786442 OMT786440:OMU786442 OWP786440:OWQ786442 PGL786440:PGM786442 PQH786440:PQI786442 QAD786440:QAE786442 QJZ786440:QKA786442 QTV786440:QTW786442 RDR786440:RDS786442 RNN786440:RNO786442 RXJ786440:RXK786442 SHF786440:SHG786442 SRB786440:SRC786442 TAX786440:TAY786442 TKT786440:TKU786442 TUP786440:TUQ786442 UEL786440:UEM786442 UOH786440:UOI786442 UYD786440:UYE786442 VHZ786440:VIA786442 VRV786440:VRW786442 WBR786440:WBS786442 WLN786440:WLO786442 WVJ786440:WVK786442 D851976:D851978 IX851976:IY851978 ST851976:SU851978 ACP851976:ACQ851978 AML851976:AMM851978 AWH851976:AWI851978 BGD851976:BGE851978 BPZ851976:BQA851978 BZV851976:BZW851978 CJR851976:CJS851978 CTN851976:CTO851978 DDJ851976:DDK851978 DNF851976:DNG851978 DXB851976:DXC851978 EGX851976:EGY851978 EQT851976:EQU851978 FAP851976:FAQ851978 FKL851976:FKM851978 FUH851976:FUI851978 GED851976:GEE851978 GNZ851976:GOA851978 GXV851976:GXW851978 HHR851976:HHS851978 HRN851976:HRO851978 IBJ851976:IBK851978 ILF851976:ILG851978 IVB851976:IVC851978 JEX851976:JEY851978 JOT851976:JOU851978 JYP851976:JYQ851978 KIL851976:KIM851978 KSH851976:KSI851978 LCD851976:LCE851978 LLZ851976:LMA851978 LVV851976:LVW851978 MFR851976:MFS851978 MPN851976:MPO851978 MZJ851976:MZK851978 NJF851976:NJG851978 NTB851976:NTC851978 OCX851976:OCY851978 OMT851976:OMU851978 OWP851976:OWQ851978 PGL851976:PGM851978 PQH851976:PQI851978 QAD851976:QAE851978 QJZ851976:QKA851978 QTV851976:QTW851978 RDR851976:RDS851978 RNN851976:RNO851978 RXJ851976:RXK851978 SHF851976:SHG851978 SRB851976:SRC851978 TAX851976:TAY851978 TKT851976:TKU851978 TUP851976:TUQ851978 UEL851976:UEM851978 UOH851976:UOI851978 UYD851976:UYE851978 VHZ851976:VIA851978 VRV851976:VRW851978 WBR851976:WBS851978 WLN851976:WLO851978 WVJ851976:WVK851978 D917512:D917514 IX917512:IY917514 ST917512:SU917514 ACP917512:ACQ917514 AML917512:AMM917514 AWH917512:AWI917514 BGD917512:BGE917514 BPZ917512:BQA917514 BZV917512:BZW917514 CJR917512:CJS917514 CTN917512:CTO917514 DDJ917512:DDK917514 DNF917512:DNG917514 DXB917512:DXC917514 EGX917512:EGY917514 EQT917512:EQU917514 FAP917512:FAQ917514 FKL917512:FKM917514 FUH917512:FUI917514 GED917512:GEE917514 GNZ917512:GOA917514 GXV917512:GXW917514 HHR917512:HHS917514 HRN917512:HRO917514 IBJ917512:IBK917514 ILF917512:ILG917514 IVB917512:IVC917514 JEX917512:JEY917514 JOT917512:JOU917514 JYP917512:JYQ917514 KIL917512:KIM917514 KSH917512:KSI917514 LCD917512:LCE917514 LLZ917512:LMA917514 LVV917512:LVW917514 MFR917512:MFS917514 MPN917512:MPO917514 MZJ917512:MZK917514 NJF917512:NJG917514 NTB917512:NTC917514 OCX917512:OCY917514 OMT917512:OMU917514 OWP917512:OWQ917514 PGL917512:PGM917514 PQH917512:PQI917514 QAD917512:QAE917514 QJZ917512:QKA917514 QTV917512:QTW917514 RDR917512:RDS917514 RNN917512:RNO917514 RXJ917512:RXK917514 SHF917512:SHG917514 SRB917512:SRC917514 TAX917512:TAY917514 TKT917512:TKU917514 TUP917512:TUQ917514 UEL917512:UEM917514 UOH917512:UOI917514 UYD917512:UYE917514 VHZ917512:VIA917514 VRV917512:VRW917514 WBR917512:WBS917514 WLN917512:WLO917514 WVJ917512:WVK917514 D983048:D983050 IX983048:IY983050 ST983048:SU983050 ACP983048:ACQ983050 AML983048:AMM983050 AWH983048:AWI983050 BGD983048:BGE983050 BPZ983048:BQA983050 BZV983048:BZW983050 CJR983048:CJS983050 CTN983048:CTO983050 DDJ983048:DDK983050 DNF983048:DNG983050 DXB983048:DXC983050 EGX983048:EGY983050 EQT983048:EQU983050 FAP983048:FAQ983050 FKL983048:FKM983050 FUH983048:FUI983050 GED983048:GEE983050 GNZ983048:GOA983050 GXV983048:GXW983050 HHR983048:HHS983050 HRN983048:HRO983050 IBJ983048:IBK983050 ILF983048:ILG983050 IVB983048:IVC983050 JEX983048:JEY983050 JOT983048:JOU983050 JYP983048:JYQ983050 KIL983048:KIM983050 KSH983048:KSI983050 LCD983048:LCE983050 LLZ983048:LMA983050 LVV983048:LVW983050 MFR983048:MFS983050 MPN983048:MPO983050 MZJ983048:MZK983050 NJF983048:NJG983050 NTB983048:NTC983050 OCX983048:OCY983050 OMT983048:OMU983050 OWP983048:OWQ983050 PGL983048:PGM983050 PQH983048:PQI983050 QAD983048:QAE983050 QJZ983048:QKA983050 QTV983048:QTW983050 RDR983048:RDS983050 RNN983048:RNO983050 RXJ983048:RXK983050 SHF983048:SHG983050 SRB983048:SRC983050 TAX983048:TAY983050 TKT983048:TKU983050 TUP983048:TUQ983050 UEL983048:UEM983050 UOH983048:UOI983050 UYD983048:UYE983050 VHZ983048:VIA983050 VRV983048:VRW983050 WBR983048:WBS983050 WLN983048:WLO983050 WVJ983048:WVK983050 G8:G19 JB8:JC19 SX8:SY19 ACT8:ACU19 AMP8:AMQ19 AWL8:AWM19 BGH8:BGI19 BQD8:BQE19 BZZ8:CAA19 CJV8:CJW19 CTR8:CTS19 DDN8:DDO19 DNJ8:DNK19 DXF8:DXG19 EHB8:EHC19 EQX8:EQY19 FAT8:FAU19 FKP8:FKQ19 FUL8:FUM19 GEH8:GEI19 GOD8:GOE19 GXZ8:GYA19 HHV8:HHW19 HRR8:HRS19 IBN8:IBO19 ILJ8:ILK19 IVF8:IVG19 JFB8:JFC19 JOX8:JOY19 JYT8:JYU19 KIP8:KIQ19 KSL8:KSM19 LCH8:LCI19 LMD8:LME19 LVZ8:LWA19 MFV8:MFW19 MPR8:MPS19 MZN8:MZO19 NJJ8:NJK19 NTF8:NTG19 ODB8:ODC19 OMX8:OMY19 OWT8:OWU19 PGP8:PGQ19 PQL8:PQM19 QAH8:QAI19 QKD8:QKE19 QTZ8:QUA19 RDV8:RDW19 RNR8:RNS19 RXN8:RXO19 SHJ8:SHK19 SRF8:SRG19 TBB8:TBC19 TKX8:TKY19 TUT8:TUU19 UEP8:UEQ19 UOL8:UOM19 UYH8:UYI19 VID8:VIE19 VRZ8:VSA19 WBV8:WBW19 WLR8:WLS19 WVN8:WVO19 G65544:G65555 JB65544:JC65555 SX65544:SY65555 ACT65544:ACU65555 AMP65544:AMQ65555 AWL65544:AWM65555 BGH65544:BGI65555 BQD65544:BQE65555 BZZ65544:CAA65555 CJV65544:CJW65555 CTR65544:CTS65555 DDN65544:DDO65555 DNJ65544:DNK65555 DXF65544:DXG65555 EHB65544:EHC65555 EQX65544:EQY65555 FAT65544:FAU65555 FKP65544:FKQ65555 FUL65544:FUM65555 GEH65544:GEI65555 GOD65544:GOE65555 GXZ65544:GYA65555 HHV65544:HHW65555 HRR65544:HRS65555 IBN65544:IBO65555 ILJ65544:ILK65555 IVF65544:IVG65555 JFB65544:JFC65555 JOX65544:JOY65555 JYT65544:JYU65555 KIP65544:KIQ65555 KSL65544:KSM65555 LCH65544:LCI65555 LMD65544:LME65555 LVZ65544:LWA65555 MFV65544:MFW65555 MPR65544:MPS65555 MZN65544:MZO65555 NJJ65544:NJK65555 NTF65544:NTG65555 ODB65544:ODC65555 OMX65544:OMY65555 OWT65544:OWU65555 PGP65544:PGQ65555 PQL65544:PQM65555 QAH65544:QAI65555 QKD65544:QKE65555 QTZ65544:QUA65555 RDV65544:RDW65555 RNR65544:RNS65555 RXN65544:RXO65555 SHJ65544:SHK65555 SRF65544:SRG65555 TBB65544:TBC65555 TKX65544:TKY65555 TUT65544:TUU65555 UEP65544:UEQ65555 UOL65544:UOM65555 UYH65544:UYI65555 VID65544:VIE65555 VRZ65544:VSA65555 WBV65544:WBW65555 WLR65544:WLS65555 WVN65544:WVO65555 G131080:G131091 JB131080:JC131091 SX131080:SY131091 ACT131080:ACU131091 AMP131080:AMQ131091 AWL131080:AWM131091 BGH131080:BGI131091 BQD131080:BQE131091 BZZ131080:CAA131091 CJV131080:CJW131091 CTR131080:CTS131091 DDN131080:DDO131091 DNJ131080:DNK131091 DXF131080:DXG131091 EHB131080:EHC131091 EQX131080:EQY131091 FAT131080:FAU131091 FKP131080:FKQ131091 FUL131080:FUM131091 GEH131080:GEI131091 GOD131080:GOE131091 GXZ131080:GYA131091 HHV131080:HHW131091 HRR131080:HRS131091 IBN131080:IBO131091 ILJ131080:ILK131091 IVF131080:IVG131091 JFB131080:JFC131091 JOX131080:JOY131091 JYT131080:JYU131091 KIP131080:KIQ131091 KSL131080:KSM131091 LCH131080:LCI131091 LMD131080:LME131091 LVZ131080:LWA131091 MFV131080:MFW131091 MPR131080:MPS131091 MZN131080:MZO131091 NJJ131080:NJK131091 NTF131080:NTG131091 ODB131080:ODC131091 OMX131080:OMY131091 OWT131080:OWU131091 PGP131080:PGQ131091 PQL131080:PQM131091 QAH131080:QAI131091 QKD131080:QKE131091 QTZ131080:QUA131091 RDV131080:RDW131091 RNR131080:RNS131091 RXN131080:RXO131091 SHJ131080:SHK131091 SRF131080:SRG131091 TBB131080:TBC131091 TKX131080:TKY131091 TUT131080:TUU131091 UEP131080:UEQ131091 UOL131080:UOM131091 UYH131080:UYI131091 VID131080:VIE131091 VRZ131080:VSA131091 WBV131080:WBW131091 WLR131080:WLS131091 WVN131080:WVO131091 G196616:G196627 JB196616:JC196627 SX196616:SY196627 ACT196616:ACU196627 AMP196616:AMQ196627 AWL196616:AWM196627 BGH196616:BGI196627 BQD196616:BQE196627 BZZ196616:CAA196627 CJV196616:CJW196627 CTR196616:CTS196627 DDN196616:DDO196627 DNJ196616:DNK196627 DXF196616:DXG196627 EHB196616:EHC196627 EQX196616:EQY196627 FAT196616:FAU196627 FKP196616:FKQ196627 FUL196616:FUM196627 GEH196616:GEI196627 GOD196616:GOE196627 GXZ196616:GYA196627 HHV196616:HHW196627 HRR196616:HRS196627 IBN196616:IBO196627 ILJ196616:ILK196627 IVF196616:IVG196627 JFB196616:JFC196627 JOX196616:JOY196627 JYT196616:JYU196627 KIP196616:KIQ196627 KSL196616:KSM196627 LCH196616:LCI196627 LMD196616:LME196627 LVZ196616:LWA196627 MFV196616:MFW196627 MPR196616:MPS196627 MZN196616:MZO196627 NJJ196616:NJK196627 NTF196616:NTG196627 ODB196616:ODC196627 OMX196616:OMY196627 OWT196616:OWU196627 PGP196616:PGQ196627 PQL196616:PQM196627 QAH196616:QAI196627 QKD196616:QKE196627 QTZ196616:QUA196627 RDV196616:RDW196627 RNR196616:RNS196627 RXN196616:RXO196627 SHJ196616:SHK196627 SRF196616:SRG196627 TBB196616:TBC196627 TKX196616:TKY196627 TUT196616:TUU196627 UEP196616:UEQ196627 UOL196616:UOM196627 UYH196616:UYI196627 VID196616:VIE196627 VRZ196616:VSA196627 WBV196616:WBW196627 WLR196616:WLS196627 WVN196616:WVO196627 G262152:G262163 JB262152:JC262163 SX262152:SY262163 ACT262152:ACU262163 AMP262152:AMQ262163 AWL262152:AWM262163 BGH262152:BGI262163 BQD262152:BQE262163 BZZ262152:CAA262163 CJV262152:CJW262163 CTR262152:CTS262163 DDN262152:DDO262163 DNJ262152:DNK262163 DXF262152:DXG262163 EHB262152:EHC262163 EQX262152:EQY262163 FAT262152:FAU262163 FKP262152:FKQ262163 FUL262152:FUM262163 GEH262152:GEI262163 GOD262152:GOE262163 GXZ262152:GYA262163 HHV262152:HHW262163 HRR262152:HRS262163 IBN262152:IBO262163 ILJ262152:ILK262163 IVF262152:IVG262163 JFB262152:JFC262163 JOX262152:JOY262163 JYT262152:JYU262163 KIP262152:KIQ262163 KSL262152:KSM262163 LCH262152:LCI262163 LMD262152:LME262163 LVZ262152:LWA262163 MFV262152:MFW262163 MPR262152:MPS262163 MZN262152:MZO262163 NJJ262152:NJK262163 NTF262152:NTG262163 ODB262152:ODC262163 OMX262152:OMY262163 OWT262152:OWU262163 PGP262152:PGQ262163 PQL262152:PQM262163 QAH262152:QAI262163 QKD262152:QKE262163 QTZ262152:QUA262163 RDV262152:RDW262163 RNR262152:RNS262163 RXN262152:RXO262163 SHJ262152:SHK262163 SRF262152:SRG262163 TBB262152:TBC262163 TKX262152:TKY262163 TUT262152:TUU262163 UEP262152:UEQ262163 UOL262152:UOM262163 UYH262152:UYI262163 VID262152:VIE262163 VRZ262152:VSA262163 WBV262152:WBW262163 WLR262152:WLS262163 WVN262152:WVO262163 G327688:G327699 JB327688:JC327699 SX327688:SY327699 ACT327688:ACU327699 AMP327688:AMQ327699 AWL327688:AWM327699 BGH327688:BGI327699 BQD327688:BQE327699 BZZ327688:CAA327699 CJV327688:CJW327699 CTR327688:CTS327699 DDN327688:DDO327699 DNJ327688:DNK327699 DXF327688:DXG327699 EHB327688:EHC327699 EQX327688:EQY327699 FAT327688:FAU327699 FKP327688:FKQ327699 FUL327688:FUM327699 GEH327688:GEI327699 GOD327688:GOE327699 GXZ327688:GYA327699 HHV327688:HHW327699 HRR327688:HRS327699 IBN327688:IBO327699 ILJ327688:ILK327699 IVF327688:IVG327699 JFB327688:JFC327699 JOX327688:JOY327699 JYT327688:JYU327699 KIP327688:KIQ327699 KSL327688:KSM327699 LCH327688:LCI327699 LMD327688:LME327699 LVZ327688:LWA327699 MFV327688:MFW327699 MPR327688:MPS327699 MZN327688:MZO327699 NJJ327688:NJK327699 NTF327688:NTG327699 ODB327688:ODC327699 OMX327688:OMY327699 OWT327688:OWU327699 PGP327688:PGQ327699 PQL327688:PQM327699 QAH327688:QAI327699 QKD327688:QKE327699 QTZ327688:QUA327699 RDV327688:RDW327699 RNR327688:RNS327699 RXN327688:RXO327699 SHJ327688:SHK327699 SRF327688:SRG327699 TBB327688:TBC327699 TKX327688:TKY327699 TUT327688:TUU327699 UEP327688:UEQ327699 UOL327688:UOM327699 UYH327688:UYI327699 VID327688:VIE327699 VRZ327688:VSA327699 WBV327688:WBW327699 WLR327688:WLS327699 WVN327688:WVO327699 G393224:G393235 JB393224:JC393235 SX393224:SY393235 ACT393224:ACU393235 AMP393224:AMQ393235 AWL393224:AWM393235 BGH393224:BGI393235 BQD393224:BQE393235 BZZ393224:CAA393235 CJV393224:CJW393235 CTR393224:CTS393235 DDN393224:DDO393235 DNJ393224:DNK393235 DXF393224:DXG393235 EHB393224:EHC393235 EQX393224:EQY393235 FAT393224:FAU393235 FKP393224:FKQ393235 FUL393224:FUM393235 GEH393224:GEI393235 GOD393224:GOE393235 GXZ393224:GYA393235 HHV393224:HHW393235 HRR393224:HRS393235 IBN393224:IBO393235 ILJ393224:ILK393235 IVF393224:IVG393235 JFB393224:JFC393235 JOX393224:JOY393235 JYT393224:JYU393235 KIP393224:KIQ393235 KSL393224:KSM393235 LCH393224:LCI393235 LMD393224:LME393235 LVZ393224:LWA393235 MFV393224:MFW393235 MPR393224:MPS393235 MZN393224:MZO393235 NJJ393224:NJK393235 NTF393224:NTG393235 ODB393224:ODC393235 OMX393224:OMY393235 OWT393224:OWU393235 PGP393224:PGQ393235 PQL393224:PQM393235 QAH393224:QAI393235 QKD393224:QKE393235 QTZ393224:QUA393235 RDV393224:RDW393235 RNR393224:RNS393235 RXN393224:RXO393235 SHJ393224:SHK393235 SRF393224:SRG393235 TBB393224:TBC393235 TKX393224:TKY393235 TUT393224:TUU393235 UEP393224:UEQ393235 UOL393224:UOM393235 UYH393224:UYI393235 VID393224:VIE393235 VRZ393224:VSA393235 WBV393224:WBW393235 WLR393224:WLS393235 WVN393224:WVO393235 G458760:G458771 JB458760:JC458771 SX458760:SY458771 ACT458760:ACU458771 AMP458760:AMQ458771 AWL458760:AWM458771 BGH458760:BGI458771 BQD458760:BQE458771 BZZ458760:CAA458771 CJV458760:CJW458771 CTR458760:CTS458771 DDN458760:DDO458771 DNJ458760:DNK458771 DXF458760:DXG458771 EHB458760:EHC458771 EQX458760:EQY458771 FAT458760:FAU458771 FKP458760:FKQ458771 FUL458760:FUM458771 GEH458760:GEI458771 GOD458760:GOE458771 GXZ458760:GYA458771 HHV458760:HHW458771 HRR458760:HRS458771 IBN458760:IBO458771 ILJ458760:ILK458771 IVF458760:IVG458771 JFB458760:JFC458771 JOX458760:JOY458771 JYT458760:JYU458771 KIP458760:KIQ458771 KSL458760:KSM458771 LCH458760:LCI458771 LMD458760:LME458771 LVZ458760:LWA458771 MFV458760:MFW458771 MPR458760:MPS458771 MZN458760:MZO458771 NJJ458760:NJK458771 NTF458760:NTG458771 ODB458760:ODC458771 OMX458760:OMY458771 OWT458760:OWU458771 PGP458760:PGQ458771 PQL458760:PQM458771 QAH458760:QAI458771 QKD458760:QKE458771 QTZ458760:QUA458771 RDV458760:RDW458771 RNR458760:RNS458771 RXN458760:RXO458771 SHJ458760:SHK458771 SRF458760:SRG458771 TBB458760:TBC458771 TKX458760:TKY458771 TUT458760:TUU458771 UEP458760:UEQ458771 UOL458760:UOM458771 UYH458760:UYI458771 VID458760:VIE458771 VRZ458760:VSA458771 WBV458760:WBW458771 WLR458760:WLS458771 WVN458760:WVO458771 G524296:G524307 JB524296:JC524307 SX524296:SY524307 ACT524296:ACU524307 AMP524296:AMQ524307 AWL524296:AWM524307 BGH524296:BGI524307 BQD524296:BQE524307 BZZ524296:CAA524307 CJV524296:CJW524307 CTR524296:CTS524307 DDN524296:DDO524307 DNJ524296:DNK524307 DXF524296:DXG524307 EHB524296:EHC524307 EQX524296:EQY524307 FAT524296:FAU524307 FKP524296:FKQ524307 FUL524296:FUM524307 GEH524296:GEI524307 GOD524296:GOE524307 GXZ524296:GYA524307 HHV524296:HHW524307 HRR524296:HRS524307 IBN524296:IBO524307 ILJ524296:ILK524307 IVF524296:IVG524307 JFB524296:JFC524307 JOX524296:JOY524307 JYT524296:JYU524307 KIP524296:KIQ524307 KSL524296:KSM524307 LCH524296:LCI524307 LMD524296:LME524307 LVZ524296:LWA524307 MFV524296:MFW524307 MPR524296:MPS524307 MZN524296:MZO524307 NJJ524296:NJK524307 NTF524296:NTG524307 ODB524296:ODC524307 OMX524296:OMY524307 OWT524296:OWU524307 PGP524296:PGQ524307 PQL524296:PQM524307 QAH524296:QAI524307 QKD524296:QKE524307 QTZ524296:QUA524307 RDV524296:RDW524307 RNR524296:RNS524307 RXN524296:RXO524307 SHJ524296:SHK524307 SRF524296:SRG524307 TBB524296:TBC524307 TKX524296:TKY524307 TUT524296:TUU524307 UEP524296:UEQ524307 UOL524296:UOM524307 UYH524296:UYI524307 VID524296:VIE524307 VRZ524296:VSA524307 WBV524296:WBW524307 WLR524296:WLS524307 WVN524296:WVO524307 G589832:G589843 JB589832:JC589843 SX589832:SY589843 ACT589832:ACU589843 AMP589832:AMQ589843 AWL589832:AWM589843 BGH589832:BGI589843 BQD589832:BQE589843 BZZ589832:CAA589843 CJV589832:CJW589843 CTR589832:CTS589843 DDN589832:DDO589843 DNJ589832:DNK589843 DXF589832:DXG589843 EHB589832:EHC589843 EQX589832:EQY589843 FAT589832:FAU589843 FKP589832:FKQ589843 FUL589832:FUM589843 GEH589832:GEI589843 GOD589832:GOE589843 GXZ589832:GYA589843 HHV589832:HHW589843 HRR589832:HRS589843 IBN589832:IBO589843 ILJ589832:ILK589843 IVF589832:IVG589843 JFB589832:JFC589843 JOX589832:JOY589843 JYT589832:JYU589843 KIP589832:KIQ589843 KSL589832:KSM589843 LCH589832:LCI589843 LMD589832:LME589843 LVZ589832:LWA589843 MFV589832:MFW589843 MPR589832:MPS589843 MZN589832:MZO589843 NJJ589832:NJK589843 NTF589832:NTG589843 ODB589832:ODC589843 OMX589832:OMY589843 OWT589832:OWU589843 PGP589832:PGQ589843 PQL589832:PQM589843 QAH589832:QAI589843 QKD589832:QKE589843 QTZ589832:QUA589843 RDV589832:RDW589843 RNR589832:RNS589843 RXN589832:RXO589843 SHJ589832:SHK589843 SRF589832:SRG589843 TBB589832:TBC589843 TKX589832:TKY589843 TUT589832:TUU589843 UEP589832:UEQ589843 UOL589832:UOM589843 UYH589832:UYI589843 VID589832:VIE589843 VRZ589832:VSA589843 WBV589832:WBW589843 WLR589832:WLS589843 WVN589832:WVO589843 G655368:G655379 JB655368:JC655379 SX655368:SY655379 ACT655368:ACU655379 AMP655368:AMQ655379 AWL655368:AWM655379 BGH655368:BGI655379 BQD655368:BQE655379 BZZ655368:CAA655379 CJV655368:CJW655379 CTR655368:CTS655379 DDN655368:DDO655379 DNJ655368:DNK655379 DXF655368:DXG655379 EHB655368:EHC655379 EQX655368:EQY655379 FAT655368:FAU655379 FKP655368:FKQ655379 FUL655368:FUM655379 GEH655368:GEI655379 GOD655368:GOE655379 GXZ655368:GYA655379 HHV655368:HHW655379 HRR655368:HRS655379 IBN655368:IBO655379 ILJ655368:ILK655379 IVF655368:IVG655379 JFB655368:JFC655379 JOX655368:JOY655379 JYT655368:JYU655379 KIP655368:KIQ655379 KSL655368:KSM655379 LCH655368:LCI655379 LMD655368:LME655379 LVZ655368:LWA655379 MFV655368:MFW655379 MPR655368:MPS655379 MZN655368:MZO655379 NJJ655368:NJK655379 NTF655368:NTG655379 ODB655368:ODC655379 OMX655368:OMY655379 OWT655368:OWU655379 PGP655368:PGQ655379 PQL655368:PQM655379 QAH655368:QAI655379 QKD655368:QKE655379 QTZ655368:QUA655379 RDV655368:RDW655379 RNR655368:RNS655379 RXN655368:RXO655379 SHJ655368:SHK655379 SRF655368:SRG655379 TBB655368:TBC655379 TKX655368:TKY655379 TUT655368:TUU655379 UEP655368:UEQ655379 UOL655368:UOM655379 UYH655368:UYI655379 VID655368:VIE655379 VRZ655368:VSA655379 WBV655368:WBW655379 WLR655368:WLS655379 WVN655368:WVO655379 G720904:G720915 JB720904:JC720915 SX720904:SY720915 ACT720904:ACU720915 AMP720904:AMQ720915 AWL720904:AWM720915 BGH720904:BGI720915 BQD720904:BQE720915 BZZ720904:CAA720915 CJV720904:CJW720915 CTR720904:CTS720915 DDN720904:DDO720915 DNJ720904:DNK720915 DXF720904:DXG720915 EHB720904:EHC720915 EQX720904:EQY720915 FAT720904:FAU720915 FKP720904:FKQ720915 FUL720904:FUM720915 GEH720904:GEI720915 GOD720904:GOE720915 GXZ720904:GYA720915 HHV720904:HHW720915 HRR720904:HRS720915 IBN720904:IBO720915 ILJ720904:ILK720915 IVF720904:IVG720915 JFB720904:JFC720915 JOX720904:JOY720915 JYT720904:JYU720915 KIP720904:KIQ720915 KSL720904:KSM720915 LCH720904:LCI720915 LMD720904:LME720915 LVZ720904:LWA720915 MFV720904:MFW720915 MPR720904:MPS720915 MZN720904:MZO720915 NJJ720904:NJK720915 NTF720904:NTG720915 ODB720904:ODC720915 OMX720904:OMY720915 OWT720904:OWU720915 PGP720904:PGQ720915 PQL720904:PQM720915 QAH720904:QAI720915 QKD720904:QKE720915 QTZ720904:QUA720915 RDV720904:RDW720915 RNR720904:RNS720915 RXN720904:RXO720915 SHJ720904:SHK720915 SRF720904:SRG720915 TBB720904:TBC720915 TKX720904:TKY720915 TUT720904:TUU720915 UEP720904:UEQ720915 UOL720904:UOM720915 UYH720904:UYI720915 VID720904:VIE720915 VRZ720904:VSA720915 WBV720904:WBW720915 WLR720904:WLS720915 WVN720904:WVO720915 G786440:G786451 JB786440:JC786451 SX786440:SY786451 ACT786440:ACU786451 AMP786440:AMQ786451 AWL786440:AWM786451 BGH786440:BGI786451 BQD786440:BQE786451 BZZ786440:CAA786451 CJV786440:CJW786451 CTR786440:CTS786451 DDN786440:DDO786451 DNJ786440:DNK786451 DXF786440:DXG786451 EHB786440:EHC786451 EQX786440:EQY786451 FAT786440:FAU786451 FKP786440:FKQ786451 FUL786440:FUM786451 GEH786440:GEI786451 GOD786440:GOE786451 GXZ786440:GYA786451 HHV786440:HHW786451 HRR786440:HRS786451 IBN786440:IBO786451 ILJ786440:ILK786451 IVF786440:IVG786451 JFB786440:JFC786451 JOX786440:JOY786451 JYT786440:JYU786451 KIP786440:KIQ786451 KSL786440:KSM786451 LCH786440:LCI786451 LMD786440:LME786451 LVZ786440:LWA786451 MFV786440:MFW786451 MPR786440:MPS786451 MZN786440:MZO786451 NJJ786440:NJK786451 NTF786440:NTG786451 ODB786440:ODC786451 OMX786440:OMY786451 OWT786440:OWU786451 PGP786440:PGQ786451 PQL786440:PQM786451 QAH786440:QAI786451 QKD786440:QKE786451 QTZ786440:QUA786451 RDV786440:RDW786451 RNR786440:RNS786451 RXN786440:RXO786451 SHJ786440:SHK786451 SRF786440:SRG786451 TBB786440:TBC786451 TKX786440:TKY786451 TUT786440:TUU786451 UEP786440:UEQ786451 UOL786440:UOM786451 UYH786440:UYI786451 VID786440:VIE786451 VRZ786440:VSA786451 WBV786440:WBW786451 WLR786440:WLS786451 WVN786440:WVO786451 G851976:G851987 JB851976:JC851987 SX851976:SY851987 ACT851976:ACU851987 AMP851976:AMQ851987 AWL851976:AWM851987 BGH851976:BGI851987 BQD851976:BQE851987 BZZ851976:CAA851987 CJV851976:CJW851987 CTR851976:CTS851987 DDN851976:DDO851987 DNJ851976:DNK851987 DXF851976:DXG851987 EHB851976:EHC851987 EQX851976:EQY851987 FAT851976:FAU851987 FKP851976:FKQ851987 FUL851976:FUM851987 GEH851976:GEI851987 GOD851976:GOE851987 GXZ851976:GYA851987 HHV851976:HHW851987 HRR851976:HRS851987 IBN851976:IBO851987 ILJ851976:ILK851987 IVF851976:IVG851987 JFB851976:JFC851987 JOX851976:JOY851987 JYT851976:JYU851987 KIP851976:KIQ851987 KSL851976:KSM851987 LCH851976:LCI851987 LMD851976:LME851987 LVZ851976:LWA851987 MFV851976:MFW851987 MPR851976:MPS851987 MZN851976:MZO851987 NJJ851976:NJK851987 NTF851976:NTG851987 ODB851976:ODC851987 OMX851976:OMY851987 OWT851976:OWU851987 PGP851976:PGQ851987 PQL851976:PQM851987 QAH851976:QAI851987 QKD851976:QKE851987 QTZ851976:QUA851987 RDV851976:RDW851987 RNR851976:RNS851987 RXN851976:RXO851987 SHJ851976:SHK851987 SRF851976:SRG851987 TBB851976:TBC851987 TKX851976:TKY851987 TUT851976:TUU851987 UEP851976:UEQ851987 UOL851976:UOM851987 UYH851976:UYI851987 VID851976:VIE851987 VRZ851976:VSA851987 WBV851976:WBW851987 WLR851976:WLS851987 WVN851976:WVO851987 G917512:G917523 JB917512:JC917523 SX917512:SY917523 ACT917512:ACU917523 AMP917512:AMQ917523 AWL917512:AWM917523 BGH917512:BGI917523 BQD917512:BQE917523 BZZ917512:CAA917523 CJV917512:CJW917523 CTR917512:CTS917523 DDN917512:DDO917523 DNJ917512:DNK917523 DXF917512:DXG917523 EHB917512:EHC917523 EQX917512:EQY917523 FAT917512:FAU917523 FKP917512:FKQ917523 FUL917512:FUM917523 GEH917512:GEI917523 GOD917512:GOE917523 GXZ917512:GYA917523 HHV917512:HHW917523 HRR917512:HRS917523 IBN917512:IBO917523 ILJ917512:ILK917523 IVF917512:IVG917523 JFB917512:JFC917523 JOX917512:JOY917523 JYT917512:JYU917523 KIP917512:KIQ917523 KSL917512:KSM917523 LCH917512:LCI917523 LMD917512:LME917523 LVZ917512:LWA917523 MFV917512:MFW917523 MPR917512:MPS917523 MZN917512:MZO917523 NJJ917512:NJK917523 NTF917512:NTG917523 ODB917512:ODC917523 OMX917512:OMY917523 OWT917512:OWU917523 PGP917512:PGQ917523 PQL917512:PQM917523 QAH917512:QAI917523 QKD917512:QKE917523 QTZ917512:QUA917523 RDV917512:RDW917523 RNR917512:RNS917523 RXN917512:RXO917523 SHJ917512:SHK917523 SRF917512:SRG917523 TBB917512:TBC917523 TKX917512:TKY917523 TUT917512:TUU917523 UEP917512:UEQ917523 UOL917512:UOM917523 UYH917512:UYI917523 VID917512:VIE917523 VRZ917512:VSA917523 WBV917512:WBW917523 WLR917512:WLS917523 WVN917512:WVO917523 G983048:G983059 JB983048:JC983059 SX983048:SY983059 ACT983048:ACU983059 AMP983048:AMQ983059 AWL983048:AWM983059 BGH983048:BGI983059 BQD983048:BQE983059 BZZ983048:CAA983059 CJV983048:CJW983059 CTR983048:CTS983059 DDN983048:DDO983059 DNJ983048:DNK983059 DXF983048:DXG983059 EHB983048:EHC983059 EQX983048:EQY983059 FAT983048:FAU983059 FKP983048:FKQ983059 FUL983048:FUM983059 GEH983048:GEI983059 GOD983048:GOE983059 GXZ983048:GYA983059 HHV983048:HHW983059 HRR983048:HRS983059 IBN983048:IBO983059 ILJ983048:ILK983059 IVF983048:IVG983059 JFB983048:JFC983059 JOX983048:JOY983059 JYT983048:JYU983059 KIP983048:KIQ983059 KSL983048:KSM983059 LCH983048:LCI983059 LMD983048:LME983059 LVZ983048:LWA983059 MFV983048:MFW983059 MPR983048:MPS983059 MZN983048:MZO983059 NJJ983048:NJK983059 NTF983048:NTG983059 ODB983048:ODC983059 OMX983048:OMY983059 OWT983048:OWU983059 PGP983048:PGQ983059 PQL983048:PQM983059 QAH983048:QAI983059 QKD983048:QKE983059 QTZ983048:QUA983059 RDV983048:RDW983059 RNR983048:RNS983059 RXN983048:RXO983059 SHJ983048:SHK983059 SRF983048:SRG983059 TBB983048:TBC983059 TKX983048:TKY983059 TUT983048:TUU983059 UEP983048:UEQ983059 UOL983048:UOM983059 UYH983048:UYI983059 VID983048:VIE983059 VRZ983048:VSA983059 WBV983048:WBW983059 WLR983048:WLS983059 WVN983048:WVO983059 D13 IX13:IY13 ST13:SU13 ACP13:ACQ13 AML13:AMM13 AWH13:AWI13 BGD13:BGE13 BPZ13:BQA13 BZV13:BZW13 CJR13:CJS13 CTN13:CTO13 DDJ13:DDK13 DNF13:DNG13 DXB13:DXC13 EGX13:EGY13 EQT13:EQU13 FAP13:FAQ13 FKL13:FKM13 FUH13:FUI13 GED13:GEE13 GNZ13:GOA13 GXV13:GXW13 HHR13:HHS13 HRN13:HRO13 IBJ13:IBK13 ILF13:ILG13 IVB13:IVC13 JEX13:JEY13 JOT13:JOU13 JYP13:JYQ13 KIL13:KIM13 KSH13:KSI13 LCD13:LCE13 LLZ13:LMA13 LVV13:LVW13 MFR13:MFS13 MPN13:MPO13 MZJ13:MZK13 NJF13:NJG13 NTB13:NTC13 OCX13:OCY13 OMT13:OMU13 OWP13:OWQ13 PGL13:PGM13 PQH13:PQI13 QAD13:QAE13 QJZ13:QKA13 QTV13:QTW13 RDR13:RDS13 RNN13:RNO13 RXJ13:RXK13 SHF13:SHG13 SRB13:SRC13 TAX13:TAY13 TKT13:TKU13 TUP13:TUQ13 UEL13:UEM13 UOH13:UOI13 UYD13:UYE13 VHZ13:VIA13 VRV13:VRW13 WBR13:WBS13 WLN13:WLO13 WVJ13:WVK13 D65549 IX65549:IY65549 ST65549:SU65549 ACP65549:ACQ65549 AML65549:AMM65549 AWH65549:AWI65549 BGD65549:BGE65549 BPZ65549:BQA65549 BZV65549:BZW65549 CJR65549:CJS65549 CTN65549:CTO65549 DDJ65549:DDK65549 DNF65549:DNG65549 DXB65549:DXC65549 EGX65549:EGY65549 EQT65549:EQU65549 FAP65549:FAQ65549 FKL65549:FKM65549 FUH65549:FUI65549 GED65549:GEE65549 GNZ65549:GOA65549 GXV65549:GXW65549 HHR65549:HHS65549 HRN65549:HRO65549 IBJ65549:IBK65549 ILF65549:ILG65549 IVB65549:IVC65549 JEX65549:JEY65549 JOT65549:JOU65549 JYP65549:JYQ65549 KIL65549:KIM65549 KSH65549:KSI65549 LCD65549:LCE65549 LLZ65549:LMA65549 LVV65549:LVW65549 MFR65549:MFS65549 MPN65549:MPO65549 MZJ65549:MZK65549 NJF65549:NJG65549 NTB65549:NTC65549 OCX65549:OCY65549 OMT65549:OMU65549 OWP65549:OWQ65549 PGL65549:PGM65549 PQH65549:PQI65549 QAD65549:QAE65549 QJZ65549:QKA65549 QTV65549:QTW65549 RDR65549:RDS65549 RNN65549:RNO65549 RXJ65549:RXK65549 SHF65549:SHG65549 SRB65549:SRC65549 TAX65549:TAY65549 TKT65549:TKU65549 TUP65549:TUQ65549 UEL65549:UEM65549 UOH65549:UOI65549 UYD65549:UYE65549 VHZ65549:VIA65549 VRV65549:VRW65549 WBR65549:WBS65549 WLN65549:WLO65549 WVJ65549:WVK65549 D131085 IX131085:IY131085 ST131085:SU131085 ACP131085:ACQ131085 AML131085:AMM131085 AWH131085:AWI131085 BGD131085:BGE131085 BPZ131085:BQA131085 BZV131085:BZW131085 CJR131085:CJS131085 CTN131085:CTO131085 DDJ131085:DDK131085 DNF131085:DNG131085 DXB131085:DXC131085 EGX131085:EGY131085 EQT131085:EQU131085 FAP131085:FAQ131085 FKL131085:FKM131085 FUH131085:FUI131085 GED131085:GEE131085 GNZ131085:GOA131085 GXV131085:GXW131085 HHR131085:HHS131085 HRN131085:HRO131085 IBJ131085:IBK131085 ILF131085:ILG131085 IVB131085:IVC131085 JEX131085:JEY131085 JOT131085:JOU131085 JYP131085:JYQ131085 KIL131085:KIM131085 KSH131085:KSI131085 LCD131085:LCE131085 LLZ131085:LMA131085 LVV131085:LVW131085 MFR131085:MFS131085 MPN131085:MPO131085 MZJ131085:MZK131085 NJF131085:NJG131085 NTB131085:NTC131085 OCX131085:OCY131085 OMT131085:OMU131085 OWP131085:OWQ131085 PGL131085:PGM131085 PQH131085:PQI131085 QAD131085:QAE131085 QJZ131085:QKA131085 QTV131085:QTW131085 RDR131085:RDS131085 RNN131085:RNO131085 RXJ131085:RXK131085 SHF131085:SHG131085 SRB131085:SRC131085 TAX131085:TAY131085 TKT131085:TKU131085 TUP131085:TUQ131085 UEL131085:UEM131085 UOH131085:UOI131085 UYD131085:UYE131085 VHZ131085:VIA131085 VRV131085:VRW131085 WBR131085:WBS131085 WLN131085:WLO131085 WVJ131085:WVK131085 D196621 IX196621:IY196621 ST196621:SU196621 ACP196621:ACQ196621 AML196621:AMM196621 AWH196621:AWI196621 BGD196621:BGE196621 BPZ196621:BQA196621 BZV196621:BZW196621 CJR196621:CJS196621 CTN196621:CTO196621 DDJ196621:DDK196621 DNF196621:DNG196621 DXB196621:DXC196621 EGX196621:EGY196621 EQT196621:EQU196621 FAP196621:FAQ196621 FKL196621:FKM196621 FUH196621:FUI196621 GED196621:GEE196621 GNZ196621:GOA196621 GXV196621:GXW196621 HHR196621:HHS196621 HRN196621:HRO196621 IBJ196621:IBK196621 ILF196621:ILG196621 IVB196621:IVC196621 JEX196621:JEY196621 JOT196621:JOU196621 JYP196621:JYQ196621 KIL196621:KIM196621 KSH196621:KSI196621 LCD196621:LCE196621 LLZ196621:LMA196621 LVV196621:LVW196621 MFR196621:MFS196621 MPN196621:MPO196621 MZJ196621:MZK196621 NJF196621:NJG196621 NTB196621:NTC196621 OCX196621:OCY196621 OMT196621:OMU196621 OWP196621:OWQ196621 PGL196621:PGM196621 PQH196621:PQI196621 QAD196621:QAE196621 QJZ196621:QKA196621 QTV196621:QTW196621 RDR196621:RDS196621 RNN196621:RNO196621 RXJ196621:RXK196621 SHF196621:SHG196621 SRB196621:SRC196621 TAX196621:TAY196621 TKT196621:TKU196621 TUP196621:TUQ196621 UEL196621:UEM196621 UOH196621:UOI196621 UYD196621:UYE196621 VHZ196621:VIA196621 VRV196621:VRW196621 WBR196621:WBS196621 WLN196621:WLO196621 WVJ196621:WVK196621 D262157 IX262157:IY262157 ST262157:SU262157 ACP262157:ACQ262157 AML262157:AMM262157 AWH262157:AWI262157 BGD262157:BGE262157 BPZ262157:BQA262157 BZV262157:BZW262157 CJR262157:CJS262157 CTN262157:CTO262157 DDJ262157:DDK262157 DNF262157:DNG262157 DXB262157:DXC262157 EGX262157:EGY262157 EQT262157:EQU262157 FAP262157:FAQ262157 FKL262157:FKM262157 FUH262157:FUI262157 GED262157:GEE262157 GNZ262157:GOA262157 GXV262157:GXW262157 HHR262157:HHS262157 HRN262157:HRO262157 IBJ262157:IBK262157 ILF262157:ILG262157 IVB262157:IVC262157 JEX262157:JEY262157 JOT262157:JOU262157 JYP262157:JYQ262157 KIL262157:KIM262157 KSH262157:KSI262157 LCD262157:LCE262157 LLZ262157:LMA262157 LVV262157:LVW262157 MFR262157:MFS262157 MPN262157:MPO262157 MZJ262157:MZK262157 NJF262157:NJG262157 NTB262157:NTC262157 OCX262157:OCY262157 OMT262157:OMU262157 OWP262157:OWQ262157 PGL262157:PGM262157 PQH262157:PQI262157 QAD262157:QAE262157 QJZ262157:QKA262157 QTV262157:QTW262157 RDR262157:RDS262157 RNN262157:RNO262157 RXJ262157:RXK262157 SHF262157:SHG262157 SRB262157:SRC262157 TAX262157:TAY262157 TKT262157:TKU262157 TUP262157:TUQ262157 UEL262157:UEM262157 UOH262157:UOI262157 UYD262157:UYE262157 VHZ262157:VIA262157 VRV262157:VRW262157 WBR262157:WBS262157 WLN262157:WLO262157 WVJ262157:WVK262157 D327693 IX327693:IY327693 ST327693:SU327693 ACP327693:ACQ327693 AML327693:AMM327693 AWH327693:AWI327693 BGD327693:BGE327693 BPZ327693:BQA327693 BZV327693:BZW327693 CJR327693:CJS327693 CTN327693:CTO327693 DDJ327693:DDK327693 DNF327693:DNG327693 DXB327693:DXC327693 EGX327693:EGY327693 EQT327693:EQU327693 FAP327693:FAQ327693 FKL327693:FKM327693 FUH327693:FUI327693 GED327693:GEE327693 GNZ327693:GOA327693 GXV327693:GXW327693 HHR327693:HHS327693 HRN327693:HRO327693 IBJ327693:IBK327693 ILF327693:ILG327693 IVB327693:IVC327693 JEX327693:JEY327693 JOT327693:JOU327693 JYP327693:JYQ327693 KIL327693:KIM327693 KSH327693:KSI327693 LCD327693:LCE327693 LLZ327693:LMA327693 LVV327693:LVW327693 MFR327693:MFS327693 MPN327693:MPO327693 MZJ327693:MZK327693 NJF327693:NJG327693 NTB327693:NTC327693 OCX327693:OCY327693 OMT327693:OMU327693 OWP327693:OWQ327693 PGL327693:PGM327693 PQH327693:PQI327693 QAD327693:QAE327693 QJZ327693:QKA327693 QTV327693:QTW327693 RDR327693:RDS327693 RNN327693:RNO327693 RXJ327693:RXK327693 SHF327693:SHG327693 SRB327693:SRC327693 TAX327693:TAY327693 TKT327693:TKU327693 TUP327693:TUQ327693 UEL327693:UEM327693 UOH327693:UOI327693 UYD327693:UYE327693 VHZ327693:VIA327693 VRV327693:VRW327693 WBR327693:WBS327693 WLN327693:WLO327693 WVJ327693:WVK327693 D393229 IX393229:IY393229 ST393229:SU393229 ACP393229:ACQ393229 AML393229:AMM393229 AWH393229:AWI393229 BGD393229:BGE393229 BPZ393229:BQA393229 BZV393229:BZW393229 CJR393229:CJS393229 CTN393229:CTO393229 DDJ393229:DDK393229 DNF393229:DNG393229 DXB393229:DXC393229 EGX393229:EGY393229 EQT393229:EQU393229 FAP393229:FAQ393229 FKL393229:FKM393229 FUH393229:FUI393229 GED393229:GEE393229 GNZ393229:GOA393229 GXV393229:GXW393229 HHR393229:HHS393229 HRN393229:HRO393229 IBJ393229:IBK393229 ILF393229:ILG393229 IVB393229:IVC393229 JEX393229:JEY393229 JOT393229:JOU393229 JYP393229:JYQ393229 KIL393229:KIM393229 KSH393229:KSI393229 LCD393229:LCE393229 LLZ393229:LMA393229 LVV393229:LVW393229 MFR393229:MFS393229 MPN393229:MPO393229 MZJ393229:MZK393229 NJF393229:NJG393229 NTB393229:NTC393229 OCX393229:OCY393229 OMT393229:OMU393229 OWP393229:OWQ393229 PGL393229:PGM393229 PQH393229:PQI393229 QAD393229:QAE393229 QJZ393229:QKA393229 QTV393229:QTW393229 RDR393229:RDS393229 RNN393229:RNO393229 RXJ393229:RXK393229 SHF393229:SHG393229 SRB393229:SRC393229 TAX393229:TAY393229 TKT393229:TKU393229 TUP393229:TUQ393229 UEL393229:UEM393229 UOH393229:UOI393229 UYD393229:UYE393229 VHZ393229:VIA393229 VRV393229:VRW393229 WBR393229:WBS393229 WLN393229:WLO393229 WVJ393229:WVK393229 D458765 IX458765:IY458765 ST458765:SU458765 ACP458765:ACQ458765 AML458765:AMM458765 AWH458765:AWI458765 BGD458765:BGE458765 BPZ458765:BQA458765 BZV458765:BZW458765 CJR458765:CJS458765 CTN458765:CTO458765 DDJ458765:DDK458765 DNF458765:DNG458765 DXB458765:DXC458765 EGX458765:EGY458765 EQT458765:EQU458765 FAP458765:FAQ458765 FKL458765:FKM458765 FUH458765:FUI458765 GED458765:GEE458765 GNZ458765:GOA458765 GXV458765:GXW458765 HHR458765:HHS458765 HRN458765:HRO458765 IBJ458765:IBK458765 ILF458765:ILG458765 IVB458765:IVC458765 JEX458765:JEY458765 JOT458765:JOU458765 JYP458765:JYQ458765 KIL458765:KIM458765 KSH458765:KSI458765 LCD458765:LCE458765 LLZ458765:LMA458765 LVV458765:LVW458765 MFR458765:MFS458765 MPN458765:MPO458765 MZJ458765:MZK458765 NJF458765:NJG458765 NTB458765:NTC458765 OCX458765:OCY458765 OMT458765:OMU458765 OWP458765:OWQ458765 PGL458765:PGM458765 PQH458765:PQI458765 QAD458765:QAE458765 QJZ458765:QKA458765 QTV458765:QTW458765 RDR458765:RDS458765 RNN458765:RNO458765 RXJ458765:RXK458765 SHF458765:SHG458765 SRB458765:SRC458765 TAX458765:TAY458765 TKT458765:TKU458765 TUP458765:TUQ458765 UEL458765:UEM458765 UOH458765:UOI458765 UYD458765:UYE458765 VHZ458765:VIA458765 VRV458765:VRW458765 WBR458765:WBS458765 WLN458765:WLO458765 WVJ458765:WVK458765 D524301 IX524301:IY524301 ST524301:SU524301 ACP524301:ACQ524301 AML524301:AMM524301 AWH524301:AWI524301 BGD524301:BGE524301 BPZ524301:BQA524301 BZV524301:BZW524301 CJR524301:CJS524301 CTN524301:CTO524301 DDJ524301:DDK524301 DNF524301:DNG524301 DXB524301:DXC524301 EGX524301:EGY524301 EQT524301:EQU524301 FAP524301:FAQ524301 FKL524301:FKM524301 FUH524301:FUI524301 GED524301:GEE524301 GNZ524301:GOA524301 GXV524301:GXW524301 HHR524301:HHS524301 HRN524301:HRO524301 IBJ524301:IBK524301 ILF524301:ILG524301 IVB524301:IVC524301 JEX524301:JEY524301 JOT524301:JOU524301 JYP524301:JYQ524301 KIL524301:KIM524301 KSH524301:KSI524301 LCD524301:LCE524301 LLZ524301:LMA524301 LVV524301:LVW524301 MFR524301:MFS524301 MPN524301:MPO524301 MZJ524301:MZK524301 NJF524301:NJG524301 NTB524301:NTC524301 OCX524301:OCY524301 OMT524301:OMU524301 OWP524301:OWQ524301 PGL524301:PGM524301 PQH524301:PQI524301 QAD524301:QAE524301 QJZ524301:QKA524301 QTV524301:QTW524301 RDR524301:RDS524301 RNN524301:RNO524301 RXJ524301:RXK524301 SHF524301:SHG524301 SRB524301:SRC524301 TAX524301:TAY524301 TKT524301:TKU524301 TUP524301:TUQ524301 UEL524301:UEM524301 UOH524301:UOI524301 UYD524301:UYE524301 VHZ524301:VIA524301 VRV524301:VRW524301 WBR524301:WBS524301 WLN524301:WLO524301 WVJ524301:WVK524301 D589837 IX589837:IY589837 ST589837:SU589837 ACP589837:ACQ589837 AML589837:AMM589837 AWH589837:AWI589837 BGD589837:BGE589837 BPZ589837:BQA589837 BZV589837:BZW589837 CJR589837:CJS589837 CTN589837:CTO589837 DDJ589837:DDK589837 DNF589837:DNG589837 DXB589837:DXC589837 EGX589837:EGY589837 EQT589837:EQU589837 FAP589837:FAQ589837 FKL589837:FKM589837 FUH589837:FUI589837 GED589837:GEE589837 GNZ589837:GOA589837 GXV589837:GXW589837 HHR589837:HHS589837 HRN589837:HRO589837 IBJ589837:IBK589837 ILF589837:ILG589837 IVB589837:IVC589837 JEX589837:JEY589837 JOT589837:JOU589837 JYP589837:JYQ589837 KIL589837:KIM589837 KSH589837:KSI589837 LCD589837:LCE589837 LLZ589837:LMA589837 LVV589837:LVW589837 MFR589837:MFS589837 MPN589837:MPO589837 MZJ589837:MZK589837 NJF589837:NJG589837 NTB589837:NTC589837 OCX589837:OCY589837 OMT589837:OMU589837 OWP589837:OWQ589837 PGL589837:PGM589837 PQH589837:PQI589837 QAD589837:QAE589837 QJZ589837:QKA589837 QTV589837:QTW589837 RDR589837:RDS589837 RNN589837:RNO589837 RXJ589837:RXK589837 SHF589837:SHG589837 SRB589837:SRC589837 TAX589837:TAY589837 TKT589837:TKU589837 TUP589837:TUQ589837 UEL589837:UEM589837 UOH589837:UOI589837 UYD589837:UYE589837 VHZ589837:VIA589837 VRV589837:VRW589837 WBR589837:WBS589837 WLN589837:WLO589837 WVJ589837:WVK589837 D655373 IX655373:IY655373 ST655373:SU655373 ACP655373:ACQ655373 AML655373:AMM655373 AWH655373:AWI655373 BGD655373:BGE655373 BPZ655373:BQA655373 BZV655373:BZW655373 CJR655373:CJS655373 CTN655373:CTO655373 DDJ655373:DDK655373 DNF655373:DNG655373 DXB655373:DXC655373 EGX655373:EGY655373 EQT655373:EQU655373 FAP655373:FAQ655373 FKL655373:FKM655373 FUH655373:FUI655373 GED655373:GEE655373 GNZ655373:GOA655373 GXV655373:GXW655373 HHR655373:HHS655373 HRN655373:HRO655373 IBJ655373:IBK655373 ILF655373:ILG655373 IVB655373:IVC655373 JEX655373:JEY655373 JOT655373:JOU655373 JYP655373:JYQ655373 KIL655373:KIM655373 KSH655373:KSI655373 LCD655373:LCE655373 LLZ655373:LMA655373 LVV655373:LVW655373 MFR655373:MFS655373 MPN655373:MPO655373 MZJ655373:MZK655373 NJF655373:NJG655373 NTB655373:NTC655373 OCX655373:OCY655373 OMT655373:OMU655373 OWP655373:OWQ655373 PGL655373:PGM655373 PQH655373:PQI655373 QAD655373:QAE655373 QJZ655373:QKA655373 QTV655373:QTW655373 RDR655373:RDS655373 RNN655373:RNO655373 RXJ655373:RXK655373 SHF655373:SHG655373 SRB655373:SRC655373 TAX655373:TAY655373 TKT655373:TKU655373 TUP655373:TUQ655373 UEL655373:UEM655373 UOH655373:UOI655373 UYD655373:UYE655373 VHZ655373:VIA655373 VRV655373:VRW655373 WBR655373:WBS655373 WLN655373:WLO655373 WVJ655373:WVK655373 D720909 IX720909:IY720909 ST720909:SU720909 ACP720909:ACQ720909 AML720909:AMM720909 AWH720909:AWI720909 BGD720909:BGE720909 BPZ720909:BQA720909 BZV720909:BZW720909 CJR720909:CJS720909 CTN720909:CTO720909 DDJ720909:DDK720909 DNF720909:DNG720909 DXB720909:DXC720909 EGX720909:EGY720909 EQT720909:EQU720909 FAP720909:FAQ720909 FKL720909:FKM720909 FUH720909:FUI720909 GED720909:GEE720909 GNZ720909:GOA720909 GXV720909:GXW720909 HHR720909:HHS720909 HRN720909:HRO720909 IBJ720909:IBK720909 ILF720909:ILG720909 IVB720909:IVC720909 JEX720909:JEY720909 JOT720909:JOU720909 JYP720909:JYQ720909 KIL720909:KIM720909 KSH720909:KSI720909 LCD720909:LCE720909 LLZ720909:LMA720909 LVV720909:LVW720909 MFR720909:MFS720909 MPN720909:MPO720909 MZJ720909:MZK720909 NJF720909:NJG720909 NTB720909:NTC720909 OCX720909:OCY720909 OMT720909:OMU720909 OWP720909:OWQ720909 PGL720909:PGM720909 PQH720909:PQI720909 QAD720909:QAE720909 QJZ720909:QKA720909 QTV720909:QTW720909 RDR720909:RDS720909 RNN720909:RNO720909 RXJ720909:RXK720909 SHF720909:SHG720909 SRB720909:SRC720909 TAX720909:TAY720909 TKT720909:TKU720909 TUP720909:TUQ720909 UEL720909:UEM720909 UOH720909:UOI720909 UYD720909:UYE720909 VHZ720909:VIA720909 VRV720909:VRW720909 WBR720909:WBS720909 WLN720909:WLO720909 WVJ720909:WVK720909 D786445 IX786445:IY786445 ST786445:SU786445 ACP786445:ACQ786445 AML786445:AMM786445 AWH786445:AWI786445 BGD786445:BGE786445 BPZ786445:BQA786445 BZV786445:BZW786445 CJR786445:CJS786445 CTN786445:CTO786445 DDJ786445:DDK786445 DNF786445:DNG786445 DXB786445:DXC786445 EGX786445:EGY786445 EQT786445:EQU786445 FAP786445:FAQ786445 FKL786445:FKM786445 FUH786445:FUI786445 GED786445:GEE786445 GNZ786445:GOA786445 GXV786445:GXW786445 HHR786445:HHS786445 HRN786445:HRO786445 IBJ786445:IBK786445 ILF786445:ILG786445 IVB786445:IVC786445 JEX786445:JEY786445 JOT786445:JOU786445 JYP786445:JYQ786445 KIL786445:KIM786445 KSH786445:KSI786445 LCD786445:LCE786445 LLZ786445:LMA786445 LVV786445:LVW786445 MFR786445:MFS786445 MPN786445:MPO786445 MZJ786445:MZK786445 NJF786445:NJG786445 NTB786445:NTC786445 OCX786445:OCY786445 OMT786445:OMU786445 OWP786445:OWQ786445 PGL786445:PGM786445 PQH786445:PQI786445 QAD786445:QAE786445 QJZ786445:QKA786445 QTV786445:QTW786445 RDR786445:RDS786445 RNN786445:RNO786445 RXJ786445:RXK786445 SHF786445:SHG786445 SRB786445:SRC786445 TAX786445:TAY786445 TKT786445:TKU786445 TUP786445:TUQ786445 UEL786445:UEM786445 UOH786445:UOI786445 UYD786445:UYE786445 VHZ786445:VIA786445 VRV786445:VRW786445 WBR786445:WBS786445 WLN786445:WLO786445 WVJ786445:WVK786445 D851981 IX851981:IY851981 ST851981:SU851981 ACP851981:ACQ851981 AML851981:AMM851981 AWH851981:AWI851981 BGD851981:BGE851981 BPZ851981:BQA851981 BZV851981:BZW851981 CJR851981:CJS851981 CTN851981:CTO851981 DDJ851981:DDK851981 DNF851981:DNG851981 DXB851981:DXC851981 EGX851981:EGY851981 EQT851981:EQU851981 FAP851981:FAQ851981 FKL851981:FKM851981 FUH851981:FUI851981 GED851981:GEE851981 GNZ851981:GOA851981 GXV851981:GXW851981 HHR851981:HHS851981 HRN851981:HRO851981 IBJ851981:IBK851981 ILF851981:ILG851981 IVB851981:IVC851981 JEX851981:JEY851981 JOT851981:JOU851981 JYP851981:JYQ851981 KIL851981:KIM851981 KSH851981:KSI851981 LCD851981:LCE851981 LLZ851981:LMA851981 LVV851981:LVW851981 MFR851981:MFS851981 MPN851981:MPO851981 MZJ851981:MZK851981 NJF851981:NJG851981 NTB851981:NTC851981 OCX851981:OCY851981 OMT851981:OMU851981 OWP851981:OWQ851981 PGL851981:PGM851981 PQH851981:PQI851981 QAD851981:QAE851981 QJZ851981:QKA851981 QTV851981:QTW851981 RDR851981:RDS851981 RNN851981:RNO851981 RXJ851981:RXK851981 SHF851981:SHG851981 SRB851981:SRC851981 TAX851981:TAY851981 TKT851981:TKU851981 TUP851981:TUQ851981 UEL851981:UEM851981 UOH851981:UOI851981 UYD851981:UYE851981 VHZ851981:VIA851981 VRV851981:VRW851981 WBR851981:WBS851981 WLN851981:WLO851981 WVJ851981:WVK851981 D917517 IX917517:IY917517 ST917517:SU917517 ACP917517:ACQ917517 AML917517:AMM917517 AWH917517:AWI917517 BGD917517:BGE917517 BPZ917517:BQA917517 BZV917517:BZW917517 CJR917517:CJS917517 CTN917517:CTO917517 DDJ917517:DDK917517 DNF917517:DNG917517 DXB917517:DXC917517 EGX917517:EGY917517 EQT917517:EQU917517 FAP917517:FAQ917517 FKL917517:FKM917517 FUH917517:FUI917517 GED917517:GEE917517 GNZ917517:GOA917517 GXV917517:GXW917517 HHR917517:HHS917517 HRN917517:HRO917517 IBJ917517:IBK917517 ILF917517:ILG917517 IVB917517:IVC917517 JEX917517:JEY917517 JOT917517:JOU917517 JYP917517:JYQ917517 KIL917517:KIM917517 KSH917517:KSI917517 LCD917517:LCE917517 LLZ917517:LMA917517 LVV917517:LVW917517 MFR917517:MFS917517 MPN917517:MPO917517 MZJ917517:MZK917517 NJF917517:NJG917517 NTB917517:NTC917517 OCX917517:OCY917517 OMT917517:OMU917517 OWP917517:OWQ917517 PGL917517:PGM917517 PQH917517:PQI917517 QAD917517:QAE917517 QJZ917517:QKA917517 QTV917517:QTW917517 RDR917517:RDS917517 RNN917517:RNO917517 RXJ917517:RXK917517 SHF917517:SHG917517 SRB917517:SRC917517 TAX917517:TAY917517 TKT917517:TKU917517 TUP917517:TUQ917517 UEL917517:UEM917517 UOH917517:UOI917517 UYD917517:UYE917517 VHZ917517:VIA917517 VRV917517:VRW917517 WBR917517:WBS917517 WLN917517:WLO917517 WVJ917517:WVK917517 D983053 IX983053:IY983053 ST983053:SU983053 ACP983053:ACQ983053 AML983053:AMM983053 AWH983053:AWI983053 BGD983053:BGE983053 BPZ983053:BQA983053 BZV983053:BZW983053 CJR983053:CJS983053 CTN983053:CTO983053 DDJ983053:DDK983053 DNF983053:DNG983053 DXB983053:DXC983053 EGX983053:EGY983053 EQT983053:EQU983053 FAP983053:FAQ983053 FKL983053:FKM983053 FUH983053:FUI983053 GED983053:GEE983053 GNZ983053:GOA983053 GXV983053:GXW983053 HHR983053:HHS983053 HRN983053:HRO983053 IBJ983053:IBK983053 ILF983053:ILG983053 IVB983053:IVC983053 JEX983053:JEY983053 JOT983053:JOU983053 JYP983053:JYQ983053 KIL983053:KIM983053 KSH983053:KSI983053 LCD983053:LCE983053 LLZ983053:LMA983053 LVV983053:LVW983053 MFR983053:MFS983053 MPN983053:MPO983053 MZJ983053:MZK983053 NJF983053:NJG983053 NTB983053:NTC983053 OCX983053:OCY983053 OMT983053:OMU983053 OWP983053:OWQ983053 PGL983053:PGM983053 PQH983053:PQI983053 QAD983053:QAE983053 QJZ983053:QKA983053 QTV983053:QTW983053 RDR983053:RDS983053 RNN983053:RNO983053 RXJ983053:RXK983053 SHF983053:SHG983053 SRB983053:SRC983053 TAX983053:TAY983053 TKT983053:TKU983053 TUP983053:TUQ983053 UEL983053:UEM983053 UOH983053:UOI983053 UYD983053:UYE983053 VHZ983053:VIA983053 VRV983053:VRW983053 WBR983053:WBS983053 WLN983053:WLO983053 WVJ983053:WVK983053 D15 IX15:IY15 ST15:SU15 ACP15:ACQ15 AML15:AMM15 AWH15:AWI15 BGD15:BGE15 BPZ15:BQA15 BZV15:BZW15 CJR15:CJS15 CTN15:CTO15 DDJ15:DDK15 DNF15:DNG15 DXB15:DXC15 EGX15:EGY15 EQT15:EQU15 FAP15:FAQ15 FKL15:FKM15 FUH15:FUI15 GED15:GEE15 GNZ15:GOA15 GXV15:GXW15 HHR15:HHS15 HRN15:HRO15 IBJ15:IBK15 ILF15:ILG15 IVB15:IVC15 JEX15:JEY15 JOT15:JOU15 JYP15:JYQ15 KIL15:KIM15 KSH15:KSI15 LCD15:LCE15 LLZ15:LMA15 LVV15:LVW15 MFR15:MFS15 MPN15:MPO15 MZJ15:MZK15 NJF15:NJG15 NTB15:NTC15 OCX15:OCY15 OMT15:OMU15 OWP15:OWQ15 PGL15:PGM15 PQH15:PQI15 QAD15:QAE15 QJZ15:QKA15 QTV15:QTW15 RDR15:RDS15 RNN15:RNO15 RXJ15:RXK15 SHF15:SHG15 SRB15:SRC15 TAX15:TAY15 TKT15:TKU15 TUP15:TUQ15 UEL15:UEM15 UOH15:UOI15 UYD15:UYE15 VHZ15:VIA15 VRV15:VRW15 WBR15:WBS15 WLN15:WLO15 WVJ15:WVK15 D65551 IX65551:IY65551 ST65551:SU65551 ACP65551:ACQ65551 AML65551:AMM65551 AWH65551:AWI65551 BGD65551:BGE65551 BPZ65551:BQA65551 BZV65551:BZW65551 CJR65551:CJS65551 CTN65551:CTO65551 DDJ65551:DDK65551 DNF65551:DNG65551 DXB65551:DXC65551 EGX65551:EGY65551 EQT65551:EQU65551 FAP65551:FAQ65551 FKL65551:FKM65551 FUH65551:FUI65551 GED65551:GEE65551 GNZ65551:GOA65551 GXV65551:GXW65551 HHR65551:HHS65551 HRN65551:HRO65551 IBJ65551:IBK65551 ILF65551:ILG65551 IVB65551:IVC65551 JEX65551:JEY65551 JOT65551:JOU65551 JYP65551:JYQ65551 KIL65551:KIM65551 KSH65551:KSI65551 LCD65551:LCE65551 LLZ65551:LMA65551 LVV65551:LVW65551 MFR65551:MFS65551 MPN65551:MPO65551 MZJ65551:MZK65551 NJF65551:NJG65551 NTB65551:NTC65551 OCX65551:OCY65551 OMT65551:OMU65551 OWP65551:OWQ65551 PGL65551:PGM65551 PQH65551:PQI65551 QAD65551:QAE65551 QJZ65551:QKA65551 QTV65551:QTW65551 RDR65551:RDS65551 RNN65551:RNO65551 RXJ65551:RXK65551 SHF65551:SHG65551 SRB65551:SRC65551 TAX65551:TAY65551 TKT65551:TKU65551 TUP65551:TUQ65551 UEL65551:UEM65551 UOH65551:UOI65551 UYD65551:UYE65551 VHZ65551:VIA65551 VRV65551:VRW65551 WBR65551:WBS65551 WLN65551:WLO65551 WVJ65551:WVK65551 D131087 IX131087:IY131087 ST131087:SU131087 ACP131087:ACQ131087 AML131087:AMM131087 AWH131087:AWI131087 BGD131087:BGE131087 BPZ131087:BQA131087 BZV131087:BZW131087 CJR131087:CJS131087 CTN131087:CTO131087 DDJ131087:DDK131087 DNF131087:DNG131087 DXB131087:DXC131087 EGX131087:EGY131087 EQT131087:EQU131087 FAP131087:FAQ131087 FKL131087:FKM131087 FUH131087:FUI131087 GED131087:GEE131087 GNZ131087:GOA131087 GXV131087:GXW131087 HHR131087:HHS131087 HRN131087:HRO131087 IBJ131087:IBK131087 ILF131087:ILG131087 IVB131087:IVC131087 JEX131087:JEY131087 JOT131087:JOU131087 JYP131087:JYQ131087 KIL131087:KIM131087 KSH131087:KSI131087 LCD131087:LCE131087 LLZ131087:LMA131087 LVV131087:LVW131087 MFR131087:MFS131087 MPN131087:MPO131087 MZJ131087:MZK131087 NJF131087:NJG131087 NTB131087:NTC131087 OCX131087:OCY131087 OMT131087:OMU131087 OWP131087:OWQ131087 PGL131087:PGM131087 PQH131087:PQI131087 QAD131087:QAE131087 QJZ131087:QKA131087 QTV131087:QTW131087 RDR131087:RDS131087 RNN131087:RNO131087 RXJ131087:RXK131087 SHF131087:SHG131087 SRB131087:SRC131087 TAX131087:TAY131087 TKT131087:TKU131087 TUP131087:TUQ131087 UEL131087:UEM131087 UOH131087:UOI131087 UYD131087:UYE131087 VHZ131087:VIA131087 VRV131087:VRW131087 WBR131087:WBS131087 WLN131087:WLO131087 WVJ131087:WVK131087 D196623 IX196623:IY196623 ST196623:SU196623 ACP196623:ACQ196623 AML196623:AMM196623 AWH196623:AWI196623 BGD196623:BGE196623 BPZ196623:BQA196623 BZV196623:BZW196623 CJR196623:CJS196623 CTN196623:CTO196623 DDJ196623:DDK196623 DNF196623:DNG196623 DXB196623:DXC196623 EGX196623:EGY196623 EQT196623:EQU196623 FAP196623:FAQ196623 FKL196623:FKM196623 FUH196623:FUI196623 GED196623:GEE196623 GNZ196623:GOA196623 GXV196623:GXW196623 HHR196623:HHS196623 HRN196623:HRO196623 IBJ196623:IBK196623 ILF196623:ILG196623 IVB196623:IVC196623 JEX196623:JEY196623 JOT196623:JOU196623 JYP196623:JYQ196623 KIL196623:KIM196623 KSH196623:KSI196623 LCD196623:LCE196623 LLZ196623:LMA196623 LVV196623:LVW196623 MFR196623:MFS196623 MPN196623:MPO196623 MZJ196623:MZK196623 NJF196623:NJG196623 NTB196623:NTC196623 OCX196623:OCY196623 OMT196623:OMU196623 OWP196623:OWQ196623 PGL196623:PGM196623 PQH196623:PQI196623 QAD196623:QAE196623 QJZ196623:QKA196623 QTV196623:QTW196623 RDR196623:RDS196623 RNN196623:RNO196623 RXJ196623:RXK196623 SHF196623:SHG196623 SRB196623:SRC196623 TAX196623:TAY196623 TKT196623:TKU196623 TUP196623:TUQ196623 UEL196623:UEM196623 UOH196623:UOI196623 UYD196623:UYE196623 VHZ196623:VIA196623 VRV196623:VRW196623 WBR196623:WBS196623 WLN196623:WLO196623 WVJ196623:WVK196623 D262159 IX262159:IY262159 ST262159:SU262159 ACP262159:ACQ262159 AML262159:AMM262159 AWH262159:AWI262159 BGD262159:BGE262159 BPZ262159:BQA262159 BZV262159:BZW262159 CJR262159:CJS262159 CTN262159:CTO262159 DDJ262159:DDK262159 DNF262159:DNG262159 DXB262159:DXC262159 EGX262159:EGY262159 EQT262159:EQU262159 FAP262159:FAQ262159 FKL262159:FKM262159 FUH262159:FUI262159 GED262159:GEE262159 GNZ262159:GOA262159 GXV262159:GXW262159 HHR262159:HHS262159 HRN262159:HRO262159 IBJ262159:IBK262159 ILF262159:ILG262159 IVB262159:IVC262159 JEX262159:JEY262159 JOT262159:JOU262159 JYP262159:JYQ262159 KIL262159:KIM262159 KSH262159:KSI262159 LCD262159:LCE262159 LLZ262159:LMA262159 LVV262159:LVW262159 MFR262159:MFS262159 MPN262159:MPO262159 MZJ262159:MZK262159 NJF262159:NJG262159 NTB262159:NTC262159 OCX262159:OCY262159 OMT262159:OMU262159 OWP262159:OWQ262159 PGL262159:PGM262159 PQH262159:PQI262159 QAD262159:QAE262159 QJZ262159:QKA262159 QTV262159:QTW262159 RDR262159:RDS262159 RNN262159:RNO262159 RXJ262159:RXK262159 SHF262159:SHG262159 SRB262159:SRC262159 TAX262159:TAY262159 TKT262159:TKU262159 TUP262159:TUQ262159 UEL262159:UEM262159 UOH262159:UOI262159 UYD262159:UYE262159 VHZ262159:VIA262159 VRV262159:VRW262159 WBR262159:WBS262159 WLN262159:WLO262159 WVJ262159:WVK262159 D327695 IX327695:IY327695 ST327695:SU327695 ACP327695:ACQ327695 AML327695:AMM327695 AWH327695:AWI327695 BGD327695:BGE327695 BPZ327695:BQA327695 BZV327695:BZW327695 CJR327695:CJS327695 CTN327695:CTO327695 DDJ327695:DDK327695 DNF327695:DNG327695 DXB327695:DXC327695 EGX327695:EGY327695 EQT327695:EQU327695 FAP327695:FAQ327695 FKL327695:FKM327695 FUH327695:FUI327695 GED327695:GEE327695 GNZ327695:GOA327695 GXV327695:GXW327695 HHR327695:HHS327695 HRN327695:HRO327695 IBJ327695:IBK327695 ILF327695:ILG327695 IVB327695:IVC327695 JEX327695:JEY327695 JOT327695:JOU327695 JYP327695:JYQ327695 KIL327695:KIM327695 KSH327695:KSI327695 LCD327695:LCE327695 LLZ327695:LMA327695 LVV327695:LVW327695 MFR327695:MFS327695 MPN327695:MPO327695 MZJ327695:MZK327695 NJF327695:NJG327695 NTB327695:NTC327695 OCX327695:OCY327695 OMT327695:OMU327695 OWP327695:OWQ327695 PGL327695:PGM327695 PQH327695:PQI327695 QAD327695:QAE327695 QJZ327695:QKA327695 QTV327695:QTW327695 RDR327695:RDS327695 RNN327695:RNO327695 RXJ327695:RXK327695 SHF327695:SHG327695 SRB327695:SRC327695 TAX327695:TAY327695 TKT327695:TKU327695 TUP327695:TUQ327695 UEL327695:UEM327695 UOH327695:UOI327695 UYD327695:UYE327695 VHZ327695:VIA327695 VRV327695:VRW327695 WBR327695:WBS327695 WLN327695:WLO327695 WVJ327695:WVK327695 D393231 IX393231:IY393231 ST393231:SU393231 ACP393231:ACQ393231 AML393231:AMM393231 AWH393231:AWI393231 BGD393231:BGE393231 BPZ393231:BQA393231 BZV393231:BZW393231 CJR393231:CJS393231 CTN393231:CTO393231 DDJ393231:DDK393231 DNF393231:DNG393231 DXB393231:DXC393231 EGX393231:EGY393231 EQT393231:EQU393231 FAP393231:FAQ393231 FKL393231:FKM393231 FUH393231:FUI393231 GED393231:GEE393231 GNZ393231:GOA393231 GXV393231:GXW393231 HHR393231:HHS393231 HRN393231:HRO393231 IBJ393231:IBK393231 ILF393231:ILG393231 IVB393231:IVC393231 JEX393231:JEY393231 JOT393231:JOU393231 JYP393231:JYQ393231 KIL393231:KIM393231 KSH393231:KSI393231 LCD393231:LCE393231 LLZ393231:LMA393231 LVV393231:LVW393231 MFR393231:MFS393231 MPN393231:MPO393231 MZJ393231:MZK393231 NJF393231:NJG393231 NTB393231:NTC393231 OCX393231:OCY393231 OMT393231:OMU393231 OWP393231:OWQ393231 PGL393231:PGM393231 PQH393231:PQI393231 QAD393231:QAE393231 QJZ393231:QKA393231 QTV393231:QTW393231 RDR393231:RDS393231 RNN393231:RNO393231 RXJ393231:RXK393231 SHF393231:SHG393231 SRB393231:SRC393231 TAX393231:TAY393231 TKT393231:TKU393231 TUP393231:TUQ393231 UEL393231:UEM393231 UOH393231:UOI393231 UYD393231:UYE393231 VHZ393231:VIA393231 VRV393231:VRW393231 WBR393231:WBS393231 WLN393231:WLO393231 WVJ393231:WVK393231 D458767 IX458767:IY458767 ST458767:SU458767 ACP458767:ACQ458767 AML458767:AMM458767 AWH458767:AWI458767 BGD458767:BGE458767 BPZ458767:BQA458767 BZV458767:BZW458767 CJR458767:CJS458767 CTN458767:CTO458767 DDJ458767:DDK458767 DNF458767:DNG458767 DXB458767:DXC458767 EGX458767:EGY458767 EQT458767:EQU458767 FAP458767:FAQ458767 FKL458767:FKM458767 FUH458767:FUI458767 GED458767:GEE458767 GNZ458767:GOA458767 GXV458767:GXW458767 HHR458767:HHS458767 HRN458767:HRO458767 IBJ458767:IBK458767 ILF458767:ILG458767 IVB458767:IVC458767 JEX458767:JEY458767 JOT458767:JOU458767 JYP458767:JYQ458767 KIL458767:KIM458767 KSH458767:KSI458767 LCD458767:LCE458767 LLZ458767:LMA458767 LVV458767:LVW458767 MFR458767:MFS458767 MPN458767:MPO458767 MZJ458767:MZK458767 NJF458767:NJG458767 NTB458767:NTC458767 OCX458767:OCY458767 OMT458767:OMU458767 OWP458767:OWQ458767 PGL458767:PGM458767 PQH458767:PQI458767 QAD458767:QAE458767 QJZ458767:QKA458767 QTV458767:QTW458767 RDR458767:RDS458767 RNN458767:RNO458767 RXJ458767:RXK458767 SHF458767:SHG458767 SRB458767:SRC458767 TAX458767:TAY458767 TKT458767:TKU458767 TUP458767:TUQ458767 UEL458767:UEM458767 UOH458767:UOI458767 UYD458767:UYE458767 VHZ458767:VIA458767 VRV458767:VRW458767 WBR458767:WBS458767 WLN458767:WLO458767 WVJ458767:WVK458767 D524303 IX524303:IY524303 ST524303:SU524303 ACP524303:ACQ524303 AML524303:AMM524303 AWH524303:AWI524303 BGD524303:BGE524303 BPZ524303:BQA524303 BZV524303:BZW524303 CJR524303:CJS524303 CTN524303:CTO524303 DDJ524303:DDK524303 DNF524303:DNG524303 DXB524303:DXC524303 EGX524303:EGY524303 EQT524303:EQU524303 FAP524303:FAQ524303 FKL524303:FKM524303 FUH524303:FUI524303 GED524303:GEE524303 GNZ524303:GOA524303 GXV524303:GXW524303 HHR524303:HHS524303 HRN524303:HRO524303 IBJ524303:IBK524303 ILF524303:ILG524303 IVB524303:IVC524303 JEX524303:JEY524303 JOT524303:JOU524303 JYP524303:JYQ524303 KIL524303:KIM524303 KSH524303:KSI524303 LCD524303:LCE524303 LLZ524303:LMA524303 LVV524303:LVW524303 MFR524303:MFS524303 MPN524303:MPO524303 MZJ524303:MZK524303 NJF524303:NJG524303 NTB524303:NTC524303 OCX524303:OCY524303 OMT524303:OMU524303 OWP524303:OWQ524303 PGL524303:PGM524303 PQH524303:PQI524303 QAD524303:QAE524303 QJZ524303:QKA524303 QTV524303:QTW524303 RDR524303:RDS524303 RNN524303:RNO524303 RXJ524303:RXK524303 SHF524303:SHG524303 SRB524303:SRC524303 TAX524303:TAY524303 TKT524303:TKU524303 TUP524303:TUQ524303 UEL524303:UEM524303 UOH524303:UOI524303 UYD524303:UYE524303 VHZ524303:VIA524303 VRV524303:VRW524303 WBR524303:WBS524303 WLN524303:WLO524303 WVJ524303:WVK524303 D589839 IX589839:IY589839 ST589839:SU589839 ACP589839:ACQ589839 AML589839:AMM589839 AWH589839:AWI589839 BGD589839:BGE589839 BPZ589839:BQA589839 BZV589839:BZW589839 CJR589839:CJS589839 CTN589839:CTO589839 DDJ589839:DDK589839 DNF589839:DNG589839 DXB589839:DXC589839 EGX589839:EGY589839 EQT589839:EQU589839 FAP589839:FAQ589839 FKL589839:FKM589839 FUH589839:FUI589839 GED589839:GEE589839 GNZ589839:GOA589839 GXV589839:GXW589839 HHR589839:HHS589839 HRN589839:HRO589839 IBJ589839:IBK589839 ILF589839:ILG589839 IVB589839:IVC589839 JEX589839:JEY589839 JOT589839:JOU589839 JYP589839:JYQ589839 KIL589839:KIM589839 KSH589839:KSI589839 LCD589839:LCE589839 LLZ589839:LMA589839 LVV589839:LVW589839 MFR589839:MFS589839 MPN589839:MPO589839 MZJ589839:MZK589839 NJF589839:NJG589839 NTB589839:NTC589839 OCX589839:OCY589839 OMT589839:OMU589839 OWP589839:OWQ589839 PGL589839:PGM589839 PQH589839:PQI589839 QAD589839:QAE589839 QJZ589839:QKA589839 QTV589839:QTW589839 RDR589839:RDS589839 RNN589839:RNO589839 RXJ589839:RXK589839 SHF589839:SHG589839 SRB589839:SRC589839 TAX589839:TAY589839 TKT589839:TKU589839 TUP589839:TUQ589839 UEL589839:UEM589839 UOH589839:UOI589839 UYD589839:UYE589839 VHZ589839:VIA589839 VRV589839:VRW589839 WBR589839:WBS589839 WLN589839:WLO589839 WVJ589839:WVK589839 D655375 IX655375:IY655375 ST655375:SU655375 ACP655375:ACQ655375 AML655375:AMM655375 AWH655375:AWI655375 BGD655375:BGE655375 BPZ655375:BQA655375 BZV655375:BZW655375 CJR655375:CJS655375 CTN655375:CTO655375 DDJ655375:DDK655375 DNF655375:DNG655375 DXB655375:DXC655375 EGX655375:EGY655375 EQT655375:EQU655375 FAP655375:FAQ655375 FKL655375:FKM655375 FUH655375:FUI655375 GED655375:GEE655375 GNZ655375:GOA655375 GXV655375:GXW655375 HHR655375:HHS655375 HRN655375:HRO655375 IBJ655375:IBK655375 ILF655375:ILG655375 IVB655375:IVC655375 JEX655375:JEY655375 JOT655375:JOU655375 JYP655375:JYQ655375 KIL655375:KIM655375 KSH655375:KSI655375 LCD655375:LCE655375 LLZ655375:LMA655375 LVV655375:LVW655375 MFR655375:MFS655375 MPN655375:MPO655375 MZJ655375:MZK655375 NJF655375:NJG655375 NTB655375:NTC655375 OCX655375:OCY655375 OMT655375:OMU655375 OWP655375:OWQ655375 PGL655375:PGM655375 PQH655375:PQI655375 QAD655375:QAE655375 QJZ655375:QKA655375 QTV655375:QTW655375 RDR655375:RDS655375 RNN655375:RNO655375 RXJ655375:RXK655375 SHF655375:SHG655375 SRB655375:SRC655375 TAX655375:TAY655375 TKT655375:TKU655375 TUP655375:TUQ655375 UEL655375:UEM655375 UOH655375:UOI655375 UYD655375:UYE655375 VHZ655375:VIA655375 VRV655375:VRW655375 WBR655375:WBS655375 WLN655375:WLO655375 WVJ655375:WVK655375 D720911 IX720911:IY720911 ST720911:SU720911 ACP720911:ACQ720911 AML720911:AMM720911 AWH720911:AWI720911 BGD720911:BGE720911 BPZ720911:BQA720911 BZV720911:BZW720911 CJR720911:CJS720911 CTN720911:CTO720911 DDJ720911:DDK720911 DNF720911:DNG720911 DXB720911:DXC720911 EGX720911:EGY720911 EQT720911:EQU720911 FAP720911:FAQ720911 FKL720911:FKM720911 FUH720911:FUI720911 GED720911:GEE720911 GNZ720911:GOA720911 GXV720911:GXW720911 HHR720911:HHS720911 HRN720911:HRO720911 IBJ720911:IBK720911 ILF720911:ILG720911 IVB720911:IVC720911 JEX720911:JEY720911 JOT720911:JOU720911 JYP720911:JYQ720911 KIL720911:KIM720911 KSH720911:KSI720911 LCD720911:LCE720911 LLZ720911:LMA720911 LVV720911:LVW720911 MFR720911:MFS720911 MPN720911:MPO720911 MZJ720911:MZK720911 NJF720911:NJG720911 NTB720911:NTC720911 OCX720911:OCY720911 OMT720911:OMU720911 OWP720911:OWQ720911 PGL720911:PGM720911 PQH720911:PQI720911 QAD720911:QAE720911 QJZ720911:QKA720911 QTV720911:QTW720911 RDR720911:RDS720911 RNN720911:RNO720911 RXJ720911:RXK720911 SHF720911:SHG720911 SRB720911:SRC720911 TAX720911:TAY720911 TKT720911:TKU720911 TUP720911:TUQ720911 UEL720911:UEM720911 UOH720911:UOI720911 UYD720911:UYE720911 VHZ720911:VIA720911 VRV720911:VRW720911 WBR720911:WBS720911 WLN720911:WLO720911 WVJ720911:WVK720911 D786447 IX786447:IY786447 ST786447:SU786447 ACP786447:ACQ786447 AML786447:AMM786447 AWH786447:AWI786447 BGD786447:BGE786447 BPZ786447:BQA786447 BZV786447:BZW786447 CJR786447:CJS786447 CTN786447:CTO786447 DDJ786447:DDK786447 DNF786447:DNG786447 DXB786447:DXC786447 EGX786447:EGY786447 EQT786447:EQU786447 FAP786447:FAQ786447 FKL786447:FKM786447 FUH786447:FUI786447 GED786447:GEE786447 GNZ786447:GOA786447 GXV786447:GXW786447 HHR786447:HHS786447 HRN786447:HRO786447 IBJ786447:IBK786447 ILF786447:ILG786447 IVB786447:IVC786447 JEX786447:JEY786447 JOT786447:JOU786447 JYP786447:JYQ786447 KIL786447:KIM786447 KSH786447:KSI786447 LCD786447:LCE786447 LLZ786447:LMA786447 LVV786447:LVW786447 MFR786447:MFS786447 MPN786447:MPO786447 MZJ786447:MZK786447 NJF786447:NJG786447 NTB786447:NTC786447 OCX786447:OCY786447 OMT786447:OMU786447 OWP786447:OWQ786447 PGL786447:PGM786447 PQH786447:PQI786447 QAD786447:QAE786447 QJZ786447:QKA786447 QTV786447:QTW786447 RDR786447:RDS786447 RNN786447:RNO786447 RXJ786447:RXK786447 SHF786447:SHG786447 SRB786447:SRC786447 TAX786447:TAY786447 TKT786447:TKU786447 TUP786447:TUQ786447 UEL786447:UEM786447 UOH786447:UOI786447 UYD786447:UYE786447 VHZ786447:VIA786447 VRV786447:VRW786447 WBR786447:WBS786447 WLN786447:WLO786447 WVJ786447:WVK786447 D851983 IX851983:IY851983 ST851983:SU851983 ACP851983:ACQ851983 AML851983:AMM851983 AWH851983:AWI851983 BGD851983:BGE851983 BPZ851983:BQA851983 BZV851983:BZW851983 CJR851983:CJS851983 CTN851983:CTO851983 DDJ851983:DDK851983 DNF851983:DNG851983 DXB851983:DXC851983 EGX851983:EGY851983 EQT851983:EQU851983 FAP851983:FAQ851983 FKL851983:FKM851983 FUH851983:FUI851983 GED851983:GEE851983 GNZ851983:GOA851983 GXV851983:GXW851983 HHR851983:HHS851983 HRN851983:HRO851983 IBJ851983:IBK851983 ILF851983:ILG851983 IVB851983:IVC851983 JEX851983:JEY851983 JOT851983:JOU851983 JYP851983:JYQ851983 KIL851983:KIM851983 KSH851983:KSI851983 LCD851983:LCE851983 LLZ851983:LMA851983 LVV851983:LVW851983 MFR851983:MFS851983 MPN851983:MPO851983 MZJ851983:MZK851983 NJF851983:NJG851983 NTB851983:NTC851983 OCX851983:OCY851983 OMT851983:OMU851983 OWP851983:OWQ851983 PGL851983:PGM851983 PQH851983:PQI851983 QAD851983:QAE851983 QJZ851983:QKA851983 QTV851983:QTW851983 RDR851983:RDS851983 RNN851983:RNO851983 RXJ851983:RXK851983 SHF851983:SHG851983 SRB851983:SRC851983 TAX851983:TAY851983 TKT851983:TKU851983 TUP851983:TUQ851983 UEL851983:UEM851983 UOH851983:UOI851983 UYD851983:UYE851983 VHZ851983:VIA851983 VRV851983:VRW851983 WBR851983:WBS851983 WLN851983:WLO851983 WVJ851983:WVK851983 D917519 IX917519:IY917519 ST917519:SU917519 ACP917519:ACQ917519 AML917519:AMM917519 AWH917519:AWI917519 BGD917519:BGE917519 BPZ917519:BQA917519 BZV917519:BZW917519 CJR917519:CJS917519 CTN917519:CTO917519 DDJ917519:DDK917519 DNF917519:DNG917519 DXB917519:DXC917519 EGX917519:EGY917519 EQT917519:EQU917519 FAP917519:FAQ917519 FKL917519:FKM917519 FUH917519:FUI917519 GED917519:GEE917519 GNZ917519:GOA917519 GXV917519:GXW917519 HHR917519:HHS917519 HRN917519:HRO917519 IBJ917519:IBK917519 ILF917519:ILG917519 IVB917519:IVC917519 JEX917519:JEY917519 JOT917519:JOU917519 JYP917519:JYQ917519 KIL917519:KIM917519 KSH917519:KSI917519 LCD917519:LCE917519 LLZ917519:LMA917519 LVV917519:LVW917519 MFR917519:MFS917519 MPN917519:MPO917519 MZJ917519:MZK917519 NJF917519:NJG917519 NTB917519:NTC917519 OCX917519:OCY917519 OMT917519:OMU917519 OWP917519:OWQ917519 PGL917519:PGM917519 PQH917519:PQI917519 QAD917519:QAE917519 QJZ917519:QKA917519 QTV917519:QTW917519 RDR917519:RDS917519 RNN917519:RNO917519 RXJ917519:RXK917519 SHF917519:SHG917519 SRB917519:SRC917519 TAX917519:TAY917519 TKT917519:TKU917519 TUP917519:TUQ917519 UEL917519:UEM917519 UOH917519:UOI917519 UYD917519:UYE917519 VHZ917519:VIA917519 VRV917519:VRW917519 WBR917519:WBS917519 WLN917519:WLO917519 WVJ917519:WVK917519 D983055 IX983055:IY983055 ST983055:SU983055 ACP983055:ACQ983055 AML983055:AMM983055 AWH983055:AWI983055 BGD983055:BGE983055 BPZ983055:BQA983055 BZV983055:BZW983055 CJR983055:CJS983055 CTN983055:CTO983055 DDJ983055:DDK983055 DNF983055:DNG983055 DXB983055:DXC983055 EGX983055:EGY983055 EQT983055:EQU983055 FAP983055:FAQ983055 FKL983055:FKM983055 FUH983055:FUI983055 GED983055:GEE983055 GNZ983055:GOA983055 GXV983055:GXW983055 HHR983055:HHS983055 HRN983055:HRO983055 IBJ983055:IBK983055 ILF983055:ILG983055 IVB983055:IVC983055 JEX983055:JEY983055 JOT983055:JOU983055 JYP983055:JYQ983055 KIL983055:KIM983055 KSH983055:KSI983055 LCD983055:LCE983055 LLZ983055:LMA983055 LVV983055:LVW983055 MFR983055:MFS983055 MPN983055:MPO983055 MZJ983055:MZK983055 NJF983055:NJG983055 NTB983055:NTC983055 OCX983055:OCY983055 OMT983055:OMU983055 OWP983055:OWQ983055 PGL983055:PGM983055 PQH983055:PQI983055 QAD983055:QAE983055 QJZ983055:QKA983055 QTV983055:QTW983055 RDR983055:RDS983055 RNN983055:RNO983055 RXJ983055:RXK983055 SHF983055:SHG983055 SRB983055:SRC983055 TAX983055:TAY983055 TKT983055:TKU983055 TUP983055:TUQ983055 UEL983055:UEM983055 UOH983055:UOI983055 UYD983055:UYE983055 VHZ983055:VIA983055 VRV983055:VRW983055 WBR983055:WBS983055 WLN983055:WLO983055 WVJ983055:WVK983055 G21:G23 JB21:JC23 SX21:SY23 ACT21:ACU23 AMP21:AMQ23 AWL21:AWM23 BGH21:BGI23 BQD21:BQE23 BZZ21:CAA23 CJV21:CJW23 CTR21:CTS23 DDN21:DDO23 DNJ21:DNK23 DXF21:DXG23 EHB21:EHC23 EQX21:EQY23 FAT21:FAU23 FKP21:FKQ23 FUL21:FUM23 GEH21:GEI23 GOD21:GOE23 GXZ21:GYA23 HHV21:HHW23 HRR21:HRS23 IBN21:IBO23 ILJ21:ILK23 IVF21:IVG23 JFB21:JFC23 JOX21:JOY23 JYT21:JYU23 KIP21:KIQ23 KSL21:KSM23 LCH21:LCI23 LMD21:LME23 LVZ21:LWA23 MFV21:MFW23 MPR21:MPS23 MZN21:MZO23 NJJ21:NJK23 NTF21:NTG23 ODB21:ODC23 OMX21:OMY23 OWT21:OWU23 PGP21:PGQ23 PQL21:PQM23 QAH21:QAI23 QKD21:QKE23 QTZ21:QUA23 RDV21:RDW23 RNR21:RNS23 RXN21:RXO23 SHJ21:SHK23 SRF21:SRG23 TBB21:TBC23 TKX21:TKY23 TUT21:TUU23 UEP21:UEQ23 UOL21:UOM23 UYH21:UYI23 VID21:VIE23 VRZ21:VSA23 WBV21:WBW23 WLR21:WLS23 WVN21:WVO23 G65557:G65559 JB65557:JC65559 SX65557:SY65559 ACT65557:ACU65559 AMP65557:AMQ65559 AWL65557:AWM65559 BGH65557:BGI65559 BQD65557:BQE65559 BZZ65557:CAA65559 CJV65557:CJW65559 CTR65557:CTS65559 DDN65557:DDO65559 DNJ65557:DNK65559 DXF65557:DXG65559 EHB65557:EHC65559 EQX65557:EQY65559 FAT65557:FAU65559 FKP65557:FKQ65559 FUL65557:FUM65559 GEH65557:GEI65559 GOD65557:GOE65559 GXZ65557:GYA65559 HHV65557:HHW65559 HRR65557:HRS65559 IBN65557:IBO65559 ILJ65557:ILK65559 IVF65557:IVG65559 JFB65557:JFC65559 JOX65557:JOY65559 JYT65557:JYU65559 KIP65557:KIQ65559 KSL65557:KSM65559 LCH65557:LCI65559 LMD65557:LME65559 LVZ65557:LWA65559 MFV65557:MFW65559 MPR65557:MPS65559 MZN65557:MZO65559 NJJ65557:NJK65559 NTF65557:NTG65559 ODB65557:ODC65559 OMX65557:OMY65559 OWT65557:OWU65559 PGP65557:PGQ65559 PQL65557:PQM65559 QAH65557:QAI65559 QKD65557:QKE65559 QTZ65557:QUA65559 RDV65557:RDW65559 RNR65557:RNS65559 RXN65557:RXO65559 SHJ65557:SHK65559 SRF65557:SRG65559 TBB65557:TBC65559 TKX65557:TKY65559 TUT65557:TUU65559 UEP65557:UEQ65559 UOL65557:UOM65559 UYH65557:UYI65559 VID65557:VIE65559 VRZ65557:VSA65559 WBV65557:WBW65559 WLR65557:WLS65559 WVN65557:WVO65559 G131093:G131095 JB131093:JC131095 SX131093:SY131095 ACT131093:ACU131095 AMP131093:AMQ131095 AWL131093:AWM131095 BGH131093:BGI131095 BQD131093:BQE131095 BZZ131093:CAA131095 CJV131093:CJW131095 CTR131093:CTS131095 DDN131093:DDO131095 DNJ131093:DNK131095 DXF131093:DXG131095 EHB131093:EHC131095 EQX131093:EQY131095 FAT131093:FAU131095 FKP131093:FKQ131095 FUL131093:FUM131095 GEH131093:GEI131095 GOD131093:GOE131095 GXZ131093:GYA131095 HHV131093:HHW131095 HRR131093:HRS131095 IBN131093:IBO131095 ILJ131093:ILK131095 IVF131093:IVG131095 JFB131093:JFC131095 JOX131093:JOY131095 JYT131093:JYU131095 KIP131093:KIQ131095 KSL131093:KSM131095 LCH131093:LCI131095 LMD131093:LME131095 LVZ131093:LWA131095 MFV131093:MFW131095 MPR131093:MPS131095 MZN131093:MZO131095 NJJ131093:NJK131095 NTF131093:NTG131095 ODB131093:ODC131095 OMX131093:OMY131095 OWT131093:OWU131095 PGP131093:PGQ131095 PQL131093:PQM131095 QAH131093:QAI131095 QKD131093:QKE131095 QTZ131093:QUA131095 RDV131093:RDW131095 RNR131093:RNS131095 RXN131093:RXO131095 SHJ131093:SHK131095 SRF131093:SRG131095 TBB131093:TBC131095 TKX131093:TKY131095 TUT131093:TUU131095 UEP131093:UEQ131095 UOL131093:UOM131095 UYH131093:UYI131095 VID131093:VIE131095 VRZ131093:VSA131095 WBV131093:WBW131095 WLR131093:WLS131095 WVN131093:WVO131095 G196629:G196631 JB196629:JC196631 SX196629:SY196631 ACT196629:ACU196631 AMP196629:AMQ196631 AWL196629:AWM196631 BGH196629:BGI196631 BQD196629:BQE196631 BZZ196629:CAA196631 CJV196629:CJW196631 CTR196629:CTS196631 DDN196629:DDO196631 DNJ196629:DNK196631 DXF196629:DXG196631 EHB196629:EHC196631 EQX196629:EQY196631 FAT196629:FAU196631 FKP196629:FKQ196631 FUL196629:FUM196631 GEH196629:GEI196631 GOD196629:GOE196631 GXZ196629:GYA196631 HHV196629:HHW196631 HRR196629:HRS196631 IBN196629:IBO196631 ILJ196629:ILK196631 IVF196629:IVG196631 JFB196629:JFC196631 JOX196629:JOY196631 JYT196629:JYU196631 KIP196629:KIQ196631 KSL196629:KSM196631 LCH196629:LCI196631 LMD196629:LME196631 LVZ196629:LWA196631 MFV196629:MFW196631 MPR196629:MPS196631 MZN196629:MZO196631 NJJ196629:NJK196631 NTF196629:NTG196631 ODB196629:ODC196631 OMX196629:OMY196631 OWT196629:OWU196631 PGP196629:PGQ196631 PQL196629:PQM196631 QAH196629:QAI196631 QKD196629:QKE196631 QTZ196629:QUA196631 RDV196629:RDW196631 RNR196629:RNS196631 RXN196629:RXO196631 SHJ196629:SHK196631 SRF196629:SRG196631 TBB196629:TBC196631 TKX196629:TKY196631 TUT196629:TUU196631 UEP196629:UEQ196631 UOL196629:UOM196631 UYH196629:UYI196631 VID196629:VIE196631 VRZ196629:VSA196631 WBV196629:WBW196631 WLR196629:WLS196631 WVN196629:WVO196631 G262165:G262167 JB262165:JC262167 SX262165:SY262167 ACT262165:ACU262167 AMP262165:AMQ262167 AWL262165:AWM262167 BGH262165:BGI262167 BQD262165:BQE262167 BZZ262165:CAA262167 CJV262165:CJW262167 CTR262165:CTS262167 DDN262165:DDO262167 DNJ262165:DNK262167 DXF262165:DXG262167 EHB262165:EHC262167 EQX262165:EQY262167 FAT262165:FAU262167 FKP262165:FKQ262167 FUL262165:FUM262167 GEH262165:GEI262167 GOD262165:GOE262167 GXZ262165:GYA262167 HHV262165:HHW262167 HRR262165:HRS262167 IBN262165:IBO262167 ILJ262165:ILK262167 IVF262165:IVG262167 JFB262165:JFC262167 JOX262165:JOY262167 JYT262165:JYU262167 KIP262165:KIQ262167 KSL262165:KSM262167 LCH262165:LCI262167 LMD262165:LME262167 LVZ262165:LWA262167 MFV262165:MFW262167 MPR262165:MPS262167 MZN262165:MZO262167 NJJ262165:NJK262167 NTF262165:NTG262167 ODB262165:ODC262167 OMX262165:OMY262167 OWT262165:OWU262167 PGP262165:PGQ262167 PQL262165:PQM262167 QAH262165:QAI262167 QKD262165:QKE262167 QTZ262165:QUA262167 RDV262165:RDW262167 RNR262165:RNS262167 RXN262165:RXO262167 SHJ262165:SHK262167 SRF262165:SRG262167 TBB262165:TBC262167 TKX262165:TKY262167 TUT262165:TUU262167 UEP262165:UEQ262167 UOL262165:UOM262167 UYH262165:UYI262167 VID262165:VIE262167 VRZ262165:VSA262167 WBV262165:WBW262167 WLR262165:WLS262167 WVN262165:WVO262167 G327701:G327703 JB327701:JC327703 SX327701:SY327703 ACT327701:ACU327703 AMP327701:AMQ327703 AWL327701:AWM327703 BGH327701:BGI327703 BQD327701:BQE327703 BZZ327701:CAA327703 CJV327701:CJW327703 CTR327701:CTS327703 DDN327701:DDO327703 DNJ327701:DNK327703 DXF327701:DXG327703 EHB327701:EHC327703 EQX327701:EQY327703 FAT327701:FAU327703 FKP327701:FKQ327703 FUL327701:FUM327703 GEH327701:GEI327703 GOD327701:GOE327703 GXZ327701:GYA327703 HHV327701:HHW327703 HRR327701:HRS327703 IBN327701:IBO327703 ILJ327701:ILK327703 IVF327701:IVG327703 JFB327701:JFC327703 JOX327701:JOY327703 JYT327701:JYU327703 KIP327701:KIQ327703 KSL327701:KSM327703 LCH327701:LCI327703 LMD327701:LME327703 LVZ327701:LWA327703 MFV327701:MFW327703 MPR327701:MPS327703 MZN327701:MZO327703 NJJ327701:NJK327703 NTF327701:NTG327703 ODB327701:ODC327703 OMX327701:OMY327703 OWT327701:OWU327703 PGP327701:PGQ327703 PQL327701:PQM327703 QAH327701:QAI327703 QKD327701:QKE327703 QTZ327701:QUA327703 RDV327701:RDW327703 RNR327701:RNS327703 RXN327701:RXO327703 SHJ327701:SHK327703 SRF327701:SRG327703 TBB327701:TBC327703 TKX327701:TKY327703 TUT327701:TUU327703 UEP327701:UEQ327703 UOL327701:UOM327703 UYH327701:UYI327703 VID327701:VIE327703 VRZ327701:VSA327703 WBV327701:WBW327703 WLR327701:WLS327703 WVN327701:WVO327703 G393237:G393239 JB393237:JC393239 SX393237:SY393239 ACT393237:ACU393239 AMP393237:AMQ393239 AWL393237:AWM393239 BGH393237:BGI393239 BQD393237:BQE393239 BZZ393237:CAA393239 CJV393237:CJW393239 CTR393237:CTS393239 DDN393237:DDO393239 DNJ393237:DNK393239 DXF393237:DXG393239 EHB393237:EHC393239 EQX393237:EQY393239 FAT393237:FAU393239 FKP393237:FKQ393239 FUL393237:FUM393239 GEH393237:GEI393239 GOD393237:GOE393239 GXZ393237:GYA393239 HHV393237:HHW393239 HRR393237:HRS393239 IBN393237:IBO393239 ILJ393237:ILK393239 IVF393237:IVG393239 JFB393237:JFC393239 JOX393237:JOY393239 JYT393237:JYU393239 KIP393237:KIQ393239 KSL393237:KSM393239 LCH393237:LCI393239 LMD393237:LME393239 LVZ393237:LWA393239 MFV393237:MFW393239 MPR393237:MPS393239 MZN393237:MZO393239 NJJ393237:NJK393239 NTF393237:NTG393239 ODB393237:ODC393239 OMX393237:OMY393239 OWT393237:OWU393239 PGP393237:PGQ393239 PQL393237:PQM393239 QAH393237:QAI393239 QKD393237:QKE393239 QTZ393237:QUA393239 RDV393237:RDW393239 RNR393237:RNS393239 RXN393237:RXO393239 SHJ393237:SHK393239 SRF393237:SRG393239 TBB393237:TBC393239 TKX393237:TKY393239 TUT393237:TUU393239 UEP393237:UEQ393239 UOL393237:UOM393239 UYH393237:UYI393239 VID393237:VIE393239 VRZ393237:VSA393239 WBV393237:WBW393239 WLR393237:WLS393239 WVN393237:WVO393239 G458773:G458775 JB458773:JC458775 SX458773:SY458775 ACT458773:ACU458775 AMP458773:AMQ458775 AWL458773:AWM458775 BGH458773:BGI458775 BQD458773:BQE458775 BZZ458773:CAA458775 CJV458773:CJW458775 CTR458773:CTS458775 DDN458773:DDO458775 DNJ458773:DNK458775 DXF458773:DXG458775 EHB458773:EHC458775 EQX458773:EQY458775 FAT458773:FAU458775 FKP458773:FKQ458775 FUL458773:FUM458775 GEH458773:GEI458775 GOD458773:GOE458775 GXZ458773:GYA458775 HHV458773:HHW458775 HRR458773:HRS458775 IBN458773:IBO458775 ILJ458773:ILK458775 IVF458773:IVG458775 JFB458773:JFC458775 JOX458773:JOY458775 JYT458773:JYU458775 KIP458773:KIQ458775 KSL458773:KSM458775 LCH458773:LCI458775 LMD458773:LME458775 LVZ458773:LWA458775 MFV458773:MFW458775 MPR458773:MPS458775 MZN458773:MZO458775 NJJ458773:NJK458775 NTF458773:NTG458775 ODB458773:ODC458775 OMX458773:OMY458775 OWT458773:OWU458775 PGP458773:PGQ458775 PQL458773:PQM458775 QAH458773:QAI458775 QKD458773:QKE458775 QTZ458773:QUA458775 RDV458773:RDW458775 RNR458773:RNS458775 RXN458773:RXO458775 SHJ458773:SHK458775 SRF458773:SRG458775 TBB458773:TBC458775 TKX458773:TKY458775 TUT458773:TUU458775 UEP458773:UEQ458775 UOL458773:UOM458775 UYH458773:UYI458775 VID458773:VIE458775 VRZ458773:VSA458775 WBV458773:WBW458775 WLR458773:WLS458775 WVN458773:WVO458775 G524309:G524311 JB524309:JC524311 SX524309:SY524311 ACT524309:ACU524311 AMP524309:AMQ524311 AWL524309:AWM524311 BGH524309:BGI524311 BQD524309:BQE524311 BZZ524309:CAA524311 CJV524309:CJW524311 CTR524309:CTS524311 DDN524309:DDO524311 DNJ524309:DNK524311 DXF524309:DXG524311 EHB524309:EHC524311 EQX524309:EQY524311 FAT524309:FAU524311 FKP524309:FKQ524311 FUL524309:FUM524311 GEH524309:GEI524311 GOD524309:GOE524311 GXZ524309:GYA524311 HHV524309:HHW524311 HRR524309:HRS524311 IBN524309:IBO524311 ILJ524309:ILK524311 IVF524309:IVG524311 JFB524309:JFC524311 JOX524309:JOY524311 JYT524309:JYU524311 KIP524309:KIQ524311 KSL524309:KSM524311 LCH524309:LCI524311 LMD524309:LME524311 LVZ524309:LWA524311 MFV524309:MFW524311 MPR524309:MPS524311 MZN524309:MZO524311 NJJ524309:NJK524311 NTF524309:NTG524311 ODB524309:ODC524311 OMX524309:OMY524311 OWT524309:OWU524311 PGP524309:PGQ524311 PQL524309:PQM524311 QAH524309:QAI524311 QKD524309:QKE524311 QTZ524309:QUA524311 RDV524309:RDW524311 RNR524309:RNS524311 RXN524309:RXO524311 SHJ524309:SHK524311 SRF524309:SRG524311 TBB524309:TBC524311 TKX524309:TKY524311 TUT524309:TUU524311 UEP524309:UEQ524311 UOL524309:UOM524311 UYH524309:UYI524311 VID524309:VIE524311 VRZ524309:VSA524311 WBV524309:WBW524311 WLR524309:WLS524311 WVN524309:WVO524311 G589845:G589847 JB589845:JC589847 SX589845:SY589847 ACT589845:ACU589847 AMP589845:AMQ589847 AWL589845:AWM589847 BGH589845:BGI589847 BQD589845:BQE589847 BZZ589845:CAA589847 CJV589845:CJW589847 CTR589845:CTS589847 DDN589845:DDO589847 DNJ589845:DNK589847 DXF589845:DXG589847 EHB589845:EHC589847 EQX589845:EQY589847 FAT589845:FAU589847 FKP589845:FKQ589847 FUL589845:FUM589847 GEH589845:GEI589847 GOD589845:GOE589847 GXZ589845:GYA589847 HHV589845:HHW589847 HRR589845:HRS589847 IBN589845:IBO589847 ILJ589845:ILK589847 IVF589845:IVG589847 JFB589845:JFC589847 JOX589845:JOY589847 JYT589845:JYU589847 KIP589845:KIQ589847 KSL589845:KSM589847 LCH589845:LCI589847 LMD589845:LME589847 LVZ589845:LWA589847 MFV589845:MFW589847 MPR589845:MPS589847 MZN589845:MZO589847 NJJ589845:NJK589847 NTF589845:NTG589847 ODB589845:ODC589847 OMX589845:OMY589847 OWT589845:OWU589847 PGP589845:PGQ589847 PQL589845:PQM589847 QAH589845:QAI589847 QKD589845:QKE589847 QTZ589845:QUA589847 RDV589845:RDW589847 RNR589845:RNS589847 RXN589845:RXO589847 SHJ589845:SHK589847 SRF589845:SRG589847 TBB589845:TBC589847 TKX589845:TKY589847 TUT589845:TUU589847 UEP589845:UEQ589847 UOL589845:UOM589847 UYH589845:UYI589847 VID589845:VIE589847 VRZ589845:VSA589847 WBV589845:WBW589847 WLR589845:WLS589847 WVN589845:WVO589847 G655381:G655383 JB655381:JC655383 SX655381:SY655383 ACT655381:ACU655383 AMP655381:AMQ655383 AWL655381:AWM655383 BGH655381:BGI655383 BQD655381:BQE655383 BZZ655381:CAA655383 CJV655381:CJW655383 CTR655381:CTS655383 DDN655381:DDO655383 DNJ655381:DNK655383 DXF655381:DXG655383 EHB655381:EHC655383 EQX655381:EQY655383 FAT655381:FAU655383 FKP655381:FKQ655383 FUL655381:FUM655383 GEH655381:GEI655383 GOD655381:GOE655383 GXZ655381:GYA655383 HHV655381:HHW655383 HRR655381:HRS655383 IBN655381:IBO655383 ILJ655381:ILK655383 IVF655381:IVG655383 JFB655381:JFC655383 JOX655381:JOY655383 JYT655381:JYU655383 KIP655381:KIQ655383 KSL655381:KSM655383 LCH655381:LCI655383 LMD655381:LME655383 LVZ655381:LWA655383 MFV655381:MFW655383 MPR655381:MPS655383 MZN655381:MZO655383 NJJ655381:NJK655383 NTF655381:NTG655383 ODB655381:ODC655383 OMX655381:OMY655383 OWT655381:OWU655383 PGP655381:PGQ655383 PQL655381:PQM655383 QAH655381:QAI655383 QKD655381:QKE655383 QTZ655381:QUA655383 RDV655381:RDW655383 RNR655381:RNS655383 RXN655381:RXO655383 SHJ655381:SHK655383 SRF655381:SRG655383 TBB655381:TBC655383 TKX655381:TKY655383 TUT655381:TUU655383 UEP655381:UEQ655383 UOL655381:UOM655383 UYH655381:UYI655383 VID655381:VIE655383 VRZ655381:VSA655383 WBV655381:WBW655383 WLR655381:WLS655383 WVN655381:WVO655383 G720917:G720919 JB720917:JC720919 SX720917:SY720919 ACT720917:ACU720919 AMP720917:AMQ720919 AWL720917:AWM720919 BGH720917:BGI720919 BQD720917:BQE720919 BZZ720917:CAA720919 CJV720917:CJW720919 CTR720917:CTS720919 DDN720917:DDO720919 DNJ720917:DNK720919 DXF720917:DXG720919 EHB720917:EHC720919 EQX720917:EQY720919 FAT720917:FAU720919 FKP720917:FKQ720919 FUL720917:FUM720919 GEH720917:GEI720919 GOD720917:GOE720919 GXZ720917:GYA720919 HHV720917:HHW720919 HRR720917:HRS720919 IBN720917:IBO720919 ILJ720917:ILK720919 IVF720917:IVG720919 JFB720917:JFC720919 JOX720917:JOY720919 JYT720917:JYU720919 KIP720917:KIQ720919 KSL720917:KSM720919 LCH720917:LCI720919 LMD720917:LME720919 LVZ720917:LWA720919 MFV720917:MFW720919 MPR720917:MPS720919 MZN720917:MZO720919 NJJ720917:NJK720919 NTF720917:NTG720919 ODB720917:ODC720919 OMX720917:OMY720919 OWT720917:OWU720919 PGP720917:PGQ720919 PQL720917:PQM720919 QAH720917:QAI720919 QKD720917:QKE720919 QTZ720917:QUA720919 RDV720917:RDW720919 RNR720917:RNS720919 RXN720917:RXO720919 SHJ720917:SHK720919 SRF720917:SRG720919 TBB720917:TBC720919 TKX720917:TKY720919 TUT720917:TUU720919 UEP720917:UEQ720919 UOL720917:UOM720919 UYH720917:UYI720919 VID720917:VIE720919 VRZ720917:VSA720919 WBV720917:WBW720919 WLR720917:WLS720919 WVN720917:WVO720919 G786453:G786455 JB786453:JC786455 SX786453:SY786455 ACT786453:ACU786455 AMP786453:AMQ786455 AWL786453:AWM786455 BGH786453:BGI786455 BQD786453:BQE786455 BZZ786453:CAA786455 CJV786453:CJW786455 CTR786453:CTS786455 DDN786453:DDO786455 DNJ786453:DNK786455 DXF786453:DXG786455 EHB786453:EHC786455 EQX786453:EQY786455 FAT786453:FAU786455 FKP786453:FKQ786455 FUL786453:FUM786455 GEH786453:GEI786455 GOD786453:GOE786455 GXZ786453:GYA786455 HHV786453:HHW786455 HRR786453:HRS786455 IBN786453:IBO786455 ILJ786453:ILK786455 IVF786453:IVG786455 JFB786453:JFC786455 JOX786453:JOY786455 JYT786453:JYU786455 KIP786453:KIQ786455 KSL786453:KSM786455 LCH786453:LCI786455 LMD786453:LME786455 LVZ786453:LWA786455 MFV786453:MFW786455 MPR786453:MPS786455 MZN786453:MZO786455 NJJ786453:NJK786455 NTF786453:NTG786455 ODB786453:ODC786455 OMX786453:OMY786455 OWT786453:OWU786455 PGP786453:PGQ786455 PQL786453:PQM786455 QAH786453:QAI786455 QKD786453:QKE786455 QTZ786453:QUA786455 RDV786453:RDW786455 RNR786453:RNS786455 RXN786453:RXO786455 SHJ786453:SHK786455 SRF786453:SRG786455 TBB786453:TBC786455 TKX786453:TKY786455 TUT786453:TUU786455 UEP786453:UEQ786455 UOL786453:UOM786455 UYH786453:UYI786455 VID786453:VIE786455 VRZ786453:VSA786455 WBV786453:WBW786455 WLR786453:WLS786455 WVN786453:WVO786455 G851989:G851991 JB851989:JC851991 SX851989:SY851991 ACT851989:ACU851991 AMP851989:AMQ851991 AWL851989:AWM851991 BGH851989:BGI851991 BQD851989:BQE851991 BZZ851989:CAA851991 CJV851989:CJW851991 CTR851989:CTS851991 DDN851989:DDO851991 DNJ851989:DNK851991 DXF851989:DXG851991 EHB851989:EHC851991 EQX851989:EQY851991 FAT851989:FAU851991 FKP851989:FKQ851991 FUL851989:FUM851991 GEH851989:GEI851991 GOD851989:GOE851991 GXZ851989:GYA851991 HHV851989:HHW851991 HRR851989:HRS851991 IBN851989:IBO851991 ILJ851989:ILK851991 IVF851989:IVG851991 JFB851989:JFC851991 JOX851989:JOY851991 JYT851989:JYU851991 KIP851989:KIQ851991 KSL851989:KSM851991 LCH851989:LCI851991 LMD851989:LME851991 LVZ851989:LWA851991 MFV851989:MFW851991 MPR851989:MPS851991 MZN851989:MZO851991 NJJ851989:NJK851991 NTF851989:NTG851991 ODB851989:ODC851991 OMX851989:OMY851991 OWT851989:OWU851991 PGP851989:PGQ851991 PQL851989:PQM851991 QAH851989:QAI851991 QKD851989:QKE851991 QTZ851989:QUA851991 RDV851989:RDW851991 RNR851989:RNS851991 RXN851989:RXO851991 SHJ851989:SHK851991 SRF851989:SRG851991 TBB851989:TBC851991 TKX851989:TKY851991 TUT851989:TUU851991 UEP851989:UEQ851991 UOL851989:UOM851991 UYH851989:UYI851991 VID851989:VIE851991 VRZ851989:VSA851991 WBV851989:WBW851991 WLR851989:WLS851991 WVN851989:WVO851991 G917525:G917527 JB917525:JC917527 SX917525:SY917527 ACT917525:ACU917527 AMP917525:AMQ917527 AWL917525:AWM917527 BGH917525:BGI917527 BQD917525:BQE917527 BZZ917525:CAA917527 CJV917525:CJW917527 CTR917525:CTS917527 DDN917525:DDO917527 DNJ917525:DNK917527 DXF917525:DXG917527 EHB917525:EHC917527 EQX917525:EQY917527 FAT917525:FAU917527 FKP917525:FKQ917527 FUL917525:FUM917527 GEH917525:GEI917527 GOD917525:GOE917527 GXZ917525:GYA917527 HHV917525:HHW917527 HRR917525:HRS917527 IBN917525:IBO917527 ILJ917525:ILK917527 IVF917525:IVG917527 JFB917525:JFC917527 JOX917525:JOY917527 JYT917525:JYU917527 KIP917525:KIQ917527 KSL917525:KSM917527 LCH917525:LCI917527 LMD917525:LME917527 LVZ917525:LWA917527 MFV917525:MFW917527 MPR917525:MPS917527 MZN917525:MZO917527 NJJ917525:NJK917527 NTF917525:NTG917527 ODB917525:ODC917527 OMX917525:OMY917527 OWT917525:OWU917527 PGP917525:PGQ917527 PQL917525:PQM917527 QAH917525:QAI917527 QKD917525:QKE917527 QTZ917525:QUA917527 RDV917525:RDW917527 RNR917525:RNS917527 RXN917525:RXO917527 SHJ917525:SHK917527 SRF917525:SRG917527 TBB917525:TBC917527 TKX917525:TKY917527 TUT917525:TUU917527 UEP917525:UEQ917527 UOL917525:UOM917527 UYH917525:UYI917527 VID917525:VIE917527 VRZ917525:VSA917527 WBV917525:WBW917527 WLR917525:WLS917527 WVN917525:WVO917527 G983061:G983063 JB983061:JC983063 SX983061:SY983063 ACT983061:ACU983063 AMP983061:AMQ983063 AWL983061:AWM983063 BGH983061:BGI983063 BQD983061:BQE983063 BZZ983061:CAA983063 CJV983061:CJW983063 CTR983061:CTS983063 DDN983061:DDO983063 DNJ983061:DNK983063 DXF983061:DXG983063 EHB983061:EHC983063 EQX983061:EQY983063 FAT983061:FAU983063 FKP983061:FKQ983063 FUL983061:FUM983063 GEH983061:GEI983063 GOD983061:GOE983063 GXZ983061:GYA983063 HHV983061:HHW983063 HRR983061:HRS983063 IBN983061:IBO983063 ILJ983061:ILK983063 IVF983061:IVG983063 JFB983061:JFC983063 JOX983061:JOY983063 JYT983061:JYU983063 KIP983061:KIQ983063 KSL983061:KSM983063 LCH983061:LCI983063 LMD983061:LME983063 LVZ983061:LWA983063 MFV983061:MFW983063 MPR983061:MPS983063 MZN983061:MZO983063 NJJ983061:NJK983063 NTF983061:NTG983063 ODB983061:ODC983063 OMX983061:OMY983063 OWT983061:OWU983063 PGP983061:PGQ983063 PQL983061:PQM983063 QAH983061:QAI983063 QKD983061:QKE983063 QTZ983061:QUA983063 RDV983061:RDW983063 RNR983061:RNS983063 RXN983061:RXO983063 SHJ983061:SHK983063 SRF983061:SRG983063 TBB983061:TBC983063 TKX983061:TKY983063 TUT983061:TUU983063 UEP983061:UEQ983063 UOL983061:UOM983063 UYH983061:UYI983063 VID983061:VIE983063 VRZ983061:VSA983063 WBV983061:WBW983063 WLR983061:WLS983063 WVN983061:WVO983063 G25 JB25:JC25 SX25:SY25 ACT25:ACU25 AMP25:AMQ25 AWL25:AWM25 BGH25:BGI25 BQD25:BQE25 BZZ25:CAA25 CJV25:CJW25 CTR25:CTS25 DDN25:DDO25 DNJ25:DNK25 DXF25:DXG25 EHB25:EHC25 EQX25:EQY25 FAT25:FAU25 FKP25:FKQ25 FUL25:FUM25 GEH25:GEI25 GOD25:GOE25 GXZ25:GYA25 HHV25:HHW25 HRR25:HRS25 IBN25:IBO25 ILJ25:ILK25 IVF25:IVG25 JFB25:JFC25 JOX25:JOY25 JYT25:JYU25 KIP25:KIQ25 KSL25:KSM25 LCH25:LCI25 LMD25:LME25 LVZ25:LWA25 MFV25:MFW25 MPR25:MPS25 MZN25:MZO25 NJJ25:NJK25 NTF25:NTG25 ODB25:ODC25 OMX25:OMY25 OWT25:OWU25 PGP25:PGQ25 PQL25:PQM25 QAH25:QAI25 QKD25:QKE25 QTZ25:QUA25 RDV25:RDW25 RNR25:RNS25 RXN25:RXO25 SHJ25:SHK25 SRF25:SRG25 TBB25:TBC25 TKX25:TKY25 TUT25:TUU25 UEP25:UEQ25 UOL25:UOM25 UYH25:UYI25 VID25:VIE25 VRZ25:VSA25 WBV25:WBW25 WLR25:WLS25 WVN25:WVO25 G65561 JB65561:JC65561 SX65561:SY65561 ACT65561:ACU65561 AMP65561:AMQ65561 AWL65561:AWM65561 BGH65561:BGI65561 BQD65561:BQE65561 BZZ65561:CAA65561 CJV65561:CJW65561 CTR65561:CTS65561 DDN65561:DDO65561 DNJ65561:DNK65561 DXF65561:DXG65561 EHB65561:EHC65561 EQX65561:EQY65561 FAT65561:FAU65561 FKP65561:FKQ65561 FUL65561:FUM65561 GEH65561:GEI65561 GOD65561:GOE65561 GXZ65561:GYA65561 HHV65561:HHW65561 HRR65561:HRS65561 IBN65561:IBO65561 ILJ65561:ILK65561 IVF65561:IVG65561 JFB65561:JFC65561 JOX65561:JOY65561 JYT65561:JYU65561 KIP65561:KIQ65561 KSL65561:KSM65561 LCH65561:LCI65561 LMD65561:LME65561 LVZ65561:LWA65561 MFV65561:MFW65561 MPR65561:MPS65561 MZN65561:MZO65561 NJJ65561:NJK65561 NTF65561:NTG65561 ODB65561:ODC65561 OMX65561:OMY65561 OWT65561:OWU65561 PGP65561:PGQ65561 PQL65561:PQM65561 QAH65561:QAI65561 QKD65561:QKE65561 QTZ65561:QUA65561 RDV65561:RDW65561 RNR65561:RNS65561 RXN65561:RXO65561 SHJ65561:SHK65561 SRF65561:SRG65561 TBB65561:TBC65561 TKX65561:TKY65561 TUT65561:TUU65561 UEP65561:UEQ65561 UOL65561:UOM65561 UYH65561:UYI65561 VID65561:VIE65561 VRZ65561:VSA65561 WBV65561:WBW65561 WLR65561:WLS65561 WVN65561:WVO65561 G131097 JB131097:JC131097 SX131097:SY131097 ACT131097:ACU131097 AMP131097:AMQ131097 AWL131097:AWM131097 BGH131097:BGI131097 BQD131097:BQE131097 BZZ131097:CAA131097 CJV131097:CJW131097 CTR131097:CTS131097 DDN131097:DDO131097 DNJ131097:DNK131097 DXF131097:DXG131097 EHB131097:EHC131097 EQX131097:EQY131097 FAT131097:FAU131097 FKP131097:FKQ131097 FUL131097:FUM131097 GEH131097:GEI131097 GOD131097:GOE131097 GXZ131097:GYA131097 HHV131097:HHW131097 HRR131097:HRS131097 IBN131097:IBO131097 ILJ131097:ILK131097 IVF131097:IVG131097 JFB131097:JFC131097 JOX131097:JOY131097 JYT131097:JYU131097 KIP131097:KIQ131097 KSL131097:KSM131097 LCH131097:LCI131097 LMD131097:LME131097 LVZ131097:LWA131097 MFV131097:MFW131097 MPR131097:MPS131097 MZN131097:MZO131097 NJJ131097:NJK131097 NTF131097:NTG131097 ODB131097:ODC131097 OMX131097:OMY131097 OWT131097:OWU131097 PGP131097:PGQ131097 PQL131097:PQM131097 QAH131097:QAI131097 QKD131097:QKE131097 QTZ131097:QUA131097 RDV131097:RDW131097 RNR131097:RNS131097 RXN131097:RXO131097 SHJ131097:SHK131097 SRF131097:SRG131097 TBB131097:TBC131097 TKX131097:TKY131097 TUT131097:TUU131097 UEP131097:UEQ131097 UOL131097:UOM131097 UYH131097:UYI131097 VID131097:VIE131097 VRZ131097:VSA131097 WBV131097:WBW131097 WLR131097:WLS131097 WVN131097:WVO131097 G196633 JB196633:JC196633 SX196633:SY196633 ACT196633:ACU196633 AMP196633:AMQ196633 AWL196633:AWM196633 BGH196633:BGI196633 BQD196633:BQE196633 BZZ196633:CAA196633 CJV196633:CJW196633 CTR196633:CTS196633 DDN196633:DDO196633 DNJ196633:DNK196633 DXF196633:DXG196633 EHB196633:EHC196633 EQX196633:EQY196633 FAT196633:FAU196633 FKP196633:FKQ196633 FUL196633:FUM196633 GEH196633:GEI196633 GOD196633:GOE196633 GXZ196633:GYA196633 HHV196633:HHW196633 HRR196633:HRS196633 IBN196633:IBO196633 ILJ196633:ILK196633 IVF196633:IVG196633 JFB196633:JFC196633 JOX196633:JOY196633 JYT196633:JYU196633 KIP196633:KIQ196633 KSL196633:KSM196633 LCH196633:LCI196633 LMD196633:LME196633 LVZ196633:LWA196633 MFV196633:MFW196633 MPR196633:MPS196633 MZN196633:MZO196633 NJJ196633:NJK196633 NTF196633:NTG196633 ODB196633:ODC196633 OMX196633:OMY196633 OWT196633:OWU196633 PGP196633:PGQ196633 PQL196633:PQM196633 QAH196633:QAI196633 QKD196633:QKE196633 QTZ196633:QUA196633 RDV196633:RDW196633 RNR196633:RNS196633 RXN196633:RXO196633 SHJ196633:SHK196633 SRF196633:SRG196633 TBB196633:TBC196633 TKX196633:TKY196633 TUT196633:TUU196633 UEP196633:UEQ196633 UOL196633:UOM196633 UYH196633:UYI196633 VID196633:VIE196633 VRZ196633:VSA196633 WBV196633:WBW196633 WLR196633:WLS196633 WVN196633:WVO196633 G262169 JB262169:JC262169 SX262169:SY262169 ACT262169:ACU262169 AMP262169:AMQ262169 AWL262169:AWM262169 BGH262169:BGI262169 BQD262169:BQE262169 BZZ262169:CAA262169 CJV262169:CJW262169 CTR262169:CTS262169 DDN262169:DDO262169 DNJ262169:DNK262169 DXF262169:DXG262169 EHB262169:EHC262169 EQX262169:EQY262169 FAT262169:FAU262169 FKP262169:FKQ262169 FUL262169:FUM262169 GEH262169:GEI262169 GOD262169:GOE262169 GXZ262169:GYA262169 HHV262169:HHW262169 HRR262169:HRS262169 IBN262169:IBO262169 ILJ262169:ILK262169 IVF262169:IVG262169 JFB262169:JFC262169 JOX262169:JOY262169 JYT262169:JYU262169 KIP262169:KIQ262169 KSL262169:KSM262169 LCH262169:LCI262169 LMD262169:LME262169 LVZ262169:LWA262169 MFV262169:MFW262169 MPR262169:MPS262169 MZN262169:MZO262169 NJJ262169:NJK262169 NTF262169:NTG262169 ODB262169:ODC262169 OMX262169:OMY262169 OWT262169:OWU262169 PGP262169:PGQ262169 PQL262169:PQM262169 QAH262169:QAI262169 QKD262169:QKE262169 QTZ262169:QUA262169 RDV262169:RDW262169 RNR262169:RNS262169 RXN262169:RXO262169 SHJ262169:SHK262169 SRF262169:SRG262169 TBB262169:TBC262169 TKX262169:TKY262169 TUT262169:TUU262169 UEP262169:UEQ262169 UOL262169:UOM262169 UYH262169:UYI262169 VID262169:VIE262169 VRZ262169:VSA262169 WBV262169:WBW262169 WLR262169:WLS262169 WVN262169:WVO262169 G327705 JB327705:JC327705 SX327705:SY327705 ACT327705:ACU327705 AMP327705:AMQ327705 AWL327705:AWM327705 BGH327705:BGI327705 BQD327705:BQE327705 BZZ327705:CAA327705 CJV327705:CJW327705 CTR327705:CTS327705 DDN327705:DDO327705 DNJ327705:DNK327705 DXF327705:DXG327705 EHB327705:EHC327705 EQX327705:EQY327705 FAT327705:FAU327705 FKP327705:FKQ327705 FUL327705:FUM327705 GEH327705:GEI327705 GOD327705:GOE327705 GXZ327705:GYA327705 HHV327705:HHW327705 HRR327705:HRS327705 IBN327705:IBO327705 ILJ327705:ILK327705 IVF327705:IVG327705 JFB327705:JFC327705 JOX327705:JOY327705 JYT327705:JYU327705 KIP327705:KIQ327705 KSL327705:KSM327705 LCH327705:LCI327705 LMD327705:LME327705 LVZ327705:LWA327705 MFV327705:MFW327705 MPR327705:MPS327705 MZN327705:MZO327705 NJJ327705:NJK327705 NTF327705:NTG327705 ODB327705:ODC327705 OMX327705:OMY327705 OWT327705:OWU327705 PGP327705:PGQ327705 PQL327705:PQM327705 QAH327705:QAI327705 QKD327705:QKE327705 QTZ327705:QUA327705 RDV327705:RDW327705 RNR327705:RNS327705 RXN327705:RXO327705 SHJ327705:SHK327705 SRF327705:SRG327705 TBB327705:TBC327705 TKX327705:TKY327705 TUT327705:TUU327705 UEP327705:UEQ327705 UOL327705:UOM327705 UYH327705:UYI327705 VID327705:VIE327705 VRZ327705:VSA327705 WBV327705:WBW327705 WLR327705:WLS327705 WVN327705:WVO327705 G393241 JB393241:JC393241 SX393241:SY393241 ACT393241:ACU393241 AMP393241:AMQ393241 AWL393241:AWM393241 BGH393241:BGI393241 BQD393241:BQE393241 BZZ393241:CAA393241 CJV393241:CJW393241 CTR393241:CTS393241 DDN393241:DDO393241 DNJ393241:DNK393241 DXF393241:DXG393241 EHB393241:EHC393241 EQX393241:EQY393241 FAT393241:FAU393241 FKP393241:FKQ393241 FUL393241:FUM393241 GEH393241:GEI393241 GOD393241:GOE393241 GXZ393241:GYA393241 HHV393241:HHW393241 HRR393241:HRS393241 IBN393241:IBO393241 ILJ393241:ILK393241 IVF393241:IVG393241 JFB393241:JFC393241 JOX393241:JOY393241 JYT393241:JYU393241 KIP393241:KIQ393241 KSL393241:KSM393241 LCH393241:LCI393241 LMD393241:LME393241 LVZ393241:LWA393241 MFV393241:MFW393241 MPR393241:MPS393241 MZN393241:MZO393241 NJJ393241:NJK393241 NTF393241:NTG393241 ODB393241:ODC393241 OMX393241:OMY393241 OWT393241:OWU393241 PGP393241:PGQ393241 PQL393241:PQM393241 QAH393241:QAI393241 QKD393241:QKE393241 QTZ393241:QUA393241 RDV393241:RDW393241 RNR393241:RNS393241 RXN393241:RXO393241 SHJ393241:SHK393241 SRF393241:SRG393241 TBB393241:TBC393241 TKX393241:TKY393241 TUT393241:TUU393241 UEP393241:UEQ393241 UOL393241:UOM393241 UYH393241:UYI393241 VID393241:VIE393241 VRZ393241:VSA393241 WBV393241:WBW393241 WLR393241:WLS393241 WVN393241:WVO393241 G458777 JB458777:JC458777 SX458777:SY458777 ACT458777:ACU458777 AMP458777:AMQ458777 AWL458777:AWM458777 BGH458777:BGI458777 BQD458777:BQE458777 BZZ458777:CAA458777 CJV458777:CJW458777 CTR458777:CTS458777 DDN458777:DDO458777 DNJ458777:DNK458777 DXF458777:DXG458777 EHB458777:EHC458777 EQX458777:EQY458777 FAT458777:FAU458777 FKP458777:FKQ458777 FUL458777:FUM458777 GEH458777:GEI458777 GOD458777:GOE458777 GXZ458777:GYA458777 HHV458777:HHW458777 HRR458777:HRS458777 IBN458777:IBO458777 ILJ458777:ILK458777 IVF458777:IVG458777 JFB458777:JFC458777 JOX458777:JOY458777 JYT458777:JYU458777 KIP458777:KIQ458777 KSL458777:KSM458777 LCH458777:LCI458777 LMD458777:LME458777 LVZ458777:LWA458777 MFV458777:MFW458777 MPR458777:MPS458777 MZN458777:MZO458777 NJJ458777:NJK458777 NTF458777:NTG458777 ODB458777:ODC458777 OMX458777:OMY458777 OWT458777:OWU458777 PGP458777:PGQ458777 PQL458777:PQM458777 QAH458777:QAI458777 QKD458777:QKE458777 QTZ458777:QUA458777 RDV458777:RDW458777 RNR458777:RNS458777 RXN458777:RXO458777 SHJ458777:SHK458777 SRF458777:SRG458777 TBB458777:TBC458777 TKX458777:TKY458777 TUT458777:TUU458777 UEP458777:UEQ458777 UOL458777:UOM458777 UYH458777:UYI458777 VID458777:VIE458777 VRZ458777:VSA458777 WBV458777:WBW458777 WLR458777:WLS458777 WVN458777:WVO458777 G524313 JB524313:JC524313 SX524313:SY524313 ACT524313:ACU524313 AMP524313:AMQ524313 AWL524313:AWM524313 BGH524313:BGI524313 BQD524313:BQE524313 BZZ524313:CAA524313 CJV524313:CJW524313 CTR524313:CTS524313 DDN524313:DDO524313 DNJ524313:DNK524313 DXF524313:DXG524313 EHB524313:EHC524313 EQX524313:EQY524313 FAT524313:FAU524313 FKP524313:FKQ524313 FUL524313:FUM524313 GEH524313:GEI524313 GOD524313:GOE524313 GXZ524313:GYA524313 HHV524313:HHW524313 HRR524313:HRS524313 IBN524313:IBO524313 ILJ524313:ILK524313 IVF524313:IVG524313 JFB524313:JFC524313 JOX524313:JOY524313 JYT524313:JYU524313 KIP524313:KIQ524313 KSL524313:KSM524313 LCH524313:LCI524313 LMD524313:LME524313 LVZ524313:LWA524313 MFV524313:MFW524313 MPR524313:MPS524313 MZN524313:MZO524313 NJJ524313:NJK524313 NTF524313:NTG524313 ODB524313:ODC524313 OMX524313:OMY524313 OWT524313:OWU524313 PGP524313:PGQ524313 PQL524313:PQM524313 QAH524313:QAI524313 QKD524313:QKE524313 QTZ524313:QUA524313 RDV524313:RDW524313 RNR524313:RNS524313 RXN524313:RXO524313 SHJ524313:SHK524313 SRF524313:SRG524313 TBB524313:TBC524313 TKX524313:TKY524313 TUT524313:TUU524313 UEP524313:UEQ524313 UOL524313:UOM524313 UYH524313:UYI524313 VID524313:VIE524313 VRZ524313:VSA524313 WBV524313:WBW524313 WLR524313:WLS524313 WVN524313:WVO524313 G589849 JB589849:JC589849 SX589849:SY589849 ACT589849:ACU589849 AMP589849:AMQ589849 AWL589849:AWM589849 BGH589849:BGI589849 BQD589849:BQE589849 BZZ589849:CAA589849 CJV589849:CJW589849 CTR589849:CTS589849 DDN589849:DDO589849 DNJ589849:DNK589849 DXF589849:DXG589849 EHB589849:EHC589849 EQX589849:EQY589849 FAT589849:FAU589849 FKP589849:FKQ589849 FUL589849:FUM589849 GEH589849:GEI589849 GOD589849:GOE589849 GXZ589849:GYA589849 HHV589849:HHW589849 HRR589849:HRS589849 IBN589849:IBO589849 ILJ589849:ILK589849 IVF589849:IVG589849 JFB589849:JFC589849 JOX589849:JOY589849 JYT589849:JYU589849 KIP589849:KIQ589849 KSL589849:KSM589849 LCH589849:LCI589849 LMD589849:LME589849 LVZ589849:LWA589849 MFV589849:MFW589849 MPR589849:MPS589849 MZN589849:MZO589849 NJJ589849:NJK589849 NTF589849:NTG589849 ODB589849:ODC589849 OMX589849:OMY589849 OWT589849:OWU589849 PGP589849:PGQ589849 PQL589849:PQM589849 QAH589849:QAI589849 QKD589849:QKE589849 QTZ589849:QUA589849 RDV589849:RDW589849 RNR589849:RNS589849 RXN589849:RXO589849 SHJ589849:SHK589849 SRF589849:SRG589849 TBB589849:TBC589849 TKX589849:TKY589849 TUT589849:TUU589849 UEP589849:UEQ589849 UOL589849:UOM589849 UYH589849:UYI589849 VID589849:VIE589849 VRZ589849:VSA589849 WBV589849:WBW589849 WLR589849:WLS589849 WVN589849:WVO589849 G655385 JB655385:JC655385 SX655385:SY655385 ACT655385:ACU655385 AMP655385:AMQ655385 AWL655385:AWM655385 BGH655385:BGI655385 BQD655385:BQE655385 BZZ655385:CAA655385 CJV655385:CJW655385 CTR655385:CTS655385 DDN655385:DDO655385 DNJ655385:DNK655385 DXF655385:DXG655385 EHB655385:EHC655385 EQX655385:EQY655385 FAT655385:FAU655385 FKP655385:FKQ655385 FUL655385:FUM655385 GEH655385:GEI655385 GOD655385:GOE655385 GXZ655385:GYA655385 HHV655385:HHW655385 HRR655385:HRS655385 IBN655385:IBO655385 ILJ655385:ILK655385 IVF655385:IVG655385 JFB655385:JFC655385 JOX655385:JOY655385 JYT655385:JYU655385 KIP655385:KIQ655385 KSL655385:KSM655385 LCH655385:LCI655385 LMD655385:LME655385 LVZ655385:LWA655385 MFV655385:MFW655385 MPR655385:MPS655385 MZN655385:MZO655385 NJJ655385:NJK655385 NTF655385:NTG655385 ODB655385:ODC655385 OMX655385:OMY655385 OWT655385:OWU655385 PGP655385:PGQ655385 PQL655385:PQM655385 QAH655385:QAI655385 QKD655385:QKE655385 QTZ655385:QUA655385 RDV655385:RDW655385 RNR655385:RNS655385 RXN655385:RXO655385 SHJ655385:SHK655385 SRF655385:SRG655385 TBB655385:TBC655385 TKX655385:TKY655385 TUT655385:TUU655385 UEP655385:UEQ655385 UOL655385:UOM655385 UYH655385:UYI655385 VID655385:VIE655385 VRZ655385:VSA655385 WBV655385:WBW655385 WLR655385:WLS655385 WVN655385:WVO655385 G720921 JB720921:JC720921 SX720921:SY720921 ACT720921:ACU720921 AMP720921:AMQ720921 AWL720921:AWM720921 BGH720921:BGI720921 BQD720921:BQE720921 BZZ720921:CAA720921 CJV720921:CJW720921 CTR720921:CTS720921 DDN720921:DDO720921 DNJ720921:DNK720921 DXF720921:DXG720921 EHB720921:EHC720921 EQX720921:EQY720921 FAT720921:FAU720921 FKP720921:FKQ720921 FUL720921:FUM720921 GEH720921:GEI720921 GOD720921:GOE720921 GXZ720921:GYA720921 HHV720921:HHW720921 HRR720921:HRS720921 IBN720921:IBO720921 ILJ720921:ILK720921 IVF720921:IVG720921 JFB720921:JFC720921 JOX720921:JOY720921 JYT720921:JYU720921 KIP720921:KIQ720921 KSL720921:KSM720921 LCH720921:LCI720921 LMD720921:LME720921 LVZ720921:LWA720921 MFV720921:MFW720921 MPR720921:MPS720921 MZN720921:MZO720921 NJJ720921:NJK720921 NTF720921:NTG720921 ODB720921:ODC720921 OMX720921:OMY720921 OWT720921:OWU720921 PGP720921:PGQ720921 PQL720921:PQM720921 QAH720921:QAI720921 QKD720921:QKE720921 QTZ720921:QUA720921 RDV720921:RDW720921 RNR720921:RNS720921 RXN720921:RXO720921 SHJ720921:SHK720921 SRF720921:SRG720921 TBB720921:TBC720921 TKX720921:TKY720921 TUT720921:TUU720921 UEP720921:UEQ720921 UOL720921:UOM720921 UYH720921:UYI720921 VID720921:VIE720921 VRZ720921:VSA720921 WBV720921:WBW720921 WLR720921:WLS720921 WVN720921:WVO720921 G786457 JB786457:JC786457 SX786457:SY786457 ACT786457:ACU786457 AMP786457:AMQ786457 AWL786457:AWM786457 BGH786457:BGI786457 BQD786457:BQE786457 BZZ786457:CAA786457 CJV786457:CJW786457 CTR786457:CTS786457 DDN786457:DDO786457 DNJ786457:DNK786457 DXF786457:DXG786457 EHB786457:EHC786457 EQX786457:EQY786457 FAT786457:FAU786457 FKP786457:FKQ786457 FUL786457:FUM786457 GEH786457:GEI786457 GOD786457:GOE786457 GXZ786457:GYA786457 HHV786457:HHW786457 HRR786457:HRS786457 IBN786457:IBO786457 ILJ786457:ILK786457 IVF786457:IVG786457 JFB786457:JFC786457 JOX786457:JOY786457 JYT786457:JYU786457 KIP786457:KIQ786457 KSL786457:KSM786457 LCH786457:LCI786457 LMD786457:LME786457 LVZ786457:LWA786457 MFV786457:MFW786457 MPR786457:MPS786457 MZN786457:MZO786457 NJJ786457:NJK786457 NTF786457:NTG786457 ODB786457:ODC786457 OMX786457:OMY786457 OWT786457:OWU786457 PGP786457:PGQ786457 PQL786457:PQM786457 QAH786457:QAI786457 QKD786457:QKE786457 QTZ786457:QUA786457 RDV786457:RDW786457 RNR786457:RNS786457 RXN786457:RXO786457 SHJ786457:SHK786457 SRF786457:SRG786457 TBB786457:TBC786457 TKX786457:TKY786457 TUT786457:TUU786457 UEP786457:UEQ786457 UOL786457:UOM786457 UYH786457:UYI786457 VID786457:VIE786457 VRZ786457:VSA786457 WBV786457:WBW786457 WLR786457:WLS786457 WVN786457:WVO786457 G851993 JB851993:JC851993 SX851993:SY851993 ACT851993:ACU851993 AMP851993:AMQ851993 AWL851993:AWM851993 BGH851993:BGI851993 BQD851993:BQE851993 BZZ851993:CAA851993 CJV851993:CJW851993 CTR851993:CTS851993 DDN851993:DDO851993 DNJ851993:DNK851993 DXF851993:DXG851993 EHB851993:EHC851993 EQX851993:EQY851993 FAT851993:FAU851993 FKP851993:FKQ851993 FUL851993:FUM851993 GEH851993:GEI851993 GOD851993:GOE851993 GXZ851993:GYA851993 HHV851993:HHW851993 HRR851993:HRS851993 IBN851993:IBO851993 ILJ851993:ILK851993 IVF851993:IVG851993 JFB851993:JFC851993 JOX851993:JOY851993 JYT851993:JYU851993 KIP851993:KIQ851993 KSL851993:KSM851993 LCH851993:LCI851993 LMD851993:LME851993 LVZ851993:LWA851993 MFV851993:MFW851993 MPR851993:MPS851993 MZN851993:MZO851993 NJJ851993:NJK851993 NTF851993:NTG851993 ODB851993:ODC851993 OMX851993:OMY851993 OWT851993:OWU851993 PGP851993:PGQ851993 PQL851993:PQM851993 QAH851993:QAI851993 QKD851993:QKE851993 QTZ851993:QUA851993 RDV851993:RDW851993 RNR851993:RNS851993 RXN851993:RXO851993 SHJ851993:SHK851993 SRF851993:SRG851993 TBB851993:TBC851993 TKX851993:TKY851993 TUT851993:TUU851993 UEP851993:UEQ851993 UOL851993:UOM851993 UYH851993:UYI851993 VID851993:VIE851993 VRZ851993:VSA851993 WBV851993:WBW851993 WLR851993:WLS851993 WVN851993:WVO851993 G917529 JB917529:JC917529 SX917529:SY917529 ACT917529:ACU917529 AMP917529:AMQ917529 AWL917529:AWM917529 BGH917529:BGI917529 BQD917529:BQE917529 BZZ917529:CAA917529 CJV917529:CJW917529 CTR917529:CTS917529 DDN917529:DDO917529 DNJ917529:DNK917529 DXF917529:DXG917529 EHB917529:EHC917529 EQX917529:EQY917529 FAT917529:FAU917529 FKP917529:FKQ917529 FUL917529:FUM917529 GEH917529:GEI917529 GOD917529:GOE917529 GXZ917529:GYA917529 HHV917529:HHW917529 HRR917529:HRS917529 IBN917529:IBO917529 ILJ917529:ILK917529 IVF917529:IVG917529 JFB917529:JFC917529 JOX917529:JOY917529 JYT917529:JYU917529 KIP917529:KIQ917529 KSL917529:KSM917529 LCH917529:LCI917529 LMD917529:LME917529 LVZ917529:LWA917529 MFV917529:MFW917529 MPR917529:MPS917529 MZN917529:MZO917529 NJJ917529:NJK917529 NTF917529:NTG917529 ODB917529:ODC917529 OMX917529:OMY917529 OWT917529:OWU917529 PGP917529:PGQ917529 PQL917529:PQM917529 QAH917529:QAI917529 QKD917529:QKE917529 QTZ917529:QUA917529 RDV917529:RDW917529 RNR917529:RNS917529 RXN917529:RXO917529 SHJ917529:SHK917529 SRF917529:SRG917529 TBB917529:TBC917529 TKX917529:TKY917529 TUT917529:TUU917529 UEP917529:UEQ917529 UOL917529:UOM917529 UYH917529:UYI917529 VID917529:VIE917529 VRZ917529:VSA917529 WBV917529:WBW917529 WLR917529:WLS917529 WVN917529:WVO917529 G983065 JB983065:JC983065 SX983065:SY983065 ACT983065:ACU983065 AMP983065:AMQ983065 AWL983065:AWM983065 BGH983065:BGI983065 BQD983065:BQE983065 BZZ983065:CAA983065 CJV983065:CJW983065 CTR983065:CTS983065 DDN983065:DDO983065 DNJ983065:DNK983065 DXF983065:DXG983065 EHB983065:EHC983065 EQX983065:EQY983065 FAT983065:FAU983065 FKP983065:FKQ983065 FUL983065:FUM983065 GEH983065:GEI983065 GOD983065:GOE983065 GXZ983065:GYA983065 HHV983065:HHW983065 HRR983065:HRS983065 IBN983065:IBO983065 ILJ983065:ILK983065 IVF983065:IVG983065 JFB983065:JFC983065 JOX983065:JOY983065 JYT983065:JYU983065 KIP983065:KIQ983065 KSL983065:KSM983065 LCH983065:LCI983065 LMD983065:LME983065 LVZ983065:LWA983065 MFV983065:MFW983065 MPR983065:MPS983065 MZN983065:MZO983065 NJJ983065:NJK983065 NTF983065:NTG983065 ODB983065:ODC983065 OMX983065:OMY983065 OWT983065:OWU983065 PGP983065:PGQ983065 PQL983065:PQM983065 QAH983065:QAI983065 QKD983065:QKE983065 QTZ983065:QUA983065 RDV983065:RDW983065 RNR983065:RNS983065 RXN983065:RXO983065 SHJ983065:SHK983065 SRF983065:SRG983065 TBB983065:TBC983065 TKX983065:TKY983065 TUT983065:TUU983065 UEP983065:UEQ983065 UOL983065:UOM983065 UYH983065:UYI983065 VID983065:VIE983065 VRZ983065:VSA983065 WBV983065:WBW983065 WLR983065:WLS983065 WVN983065:WVO983065 G27:G54 JB27:JC54 SX27:SY54 ACT27:ACU54 AMP27:AMQ54 AWL27:AWM54 BGH27:BGI54 BQD27:BQE54 BZZ27:CAA54 CJV27:CJW54 CTR27:CTS54 DDN27:DDO54 DNJ27:DNK54 DXF27:DXG54 EHB27:EHC54 EQX27:EQY54 FAT27:FAU54 FKP27:FKQ54 FUL27:FUM54 GEH27:GEI54 GOD27:GOE54 GXZ27:GYA54 HHV27:HHW54 HRR27:HRS54 IBN27:IBO54 ILJ27:ILK54 IVF27:IVG54 JFB27:JFC54 JOX27:JOY54 JYT27:JYU54 KIP27:KIQ54 KSL27:KSM54 LCH27:LCI54 LMD27:LME54 LVZ27:LWA54 MFV27:MFW54 MPR27:MPS54 MZN27:MZO54 NJJ27:NJK54 NTF27:NTG54 ODB27:ODC54 OMX27:OMY54 OWT27:OWU54 PGP27:PGQ54 PQL27:PQM54 QAH27:QAI54 QKD27:QKE54 QTZ27:QUA54 RDV27:RDW54 RNR27:RNS54 RXN27:RXO54 SHJ27:SHK54 SRF27:SRG54 TBB27:TBC54 TKX27:TKY54 TUT27:TUU54 UEP27:UEQ54 UOL27:UOM54 UYH27:UYI54 VID27:VIE54 VRZ27:VSA54 WBV27:WBW54 WLR27:WLS54 WVN27:WVO54 G65563:G65590 JB65563:JC65590 SX65563:SY65590 ACT65563:ACU65590 AMP65563:AMQ65590 AWL65563:AWM65590 BGH65563:BGI65590 BQD65563:BQE65590 BZZ65563:CAA65590 CJV65563:CJW65590 CTR65563:CTS65590 DDN65563:DDO65590 DNJ65563:DNK65590 DXF65563:DXG65590 EHB65563:EHC65590 EQX65563:EQY65590 FAT65563:FAU65590 FKP65563:FKQ65590 FUL65563:FUM65590 GEH65563:GEI65590 GOD65563:GOE65590 GXZ65563:GYA65590 HHV65563:HHW65590 HRR65563:HRS65590 IBN65563:IBO65590 ILJ65563:ILK65590 IVF65563:IVG65590 JFB65563:JFC65590 JOX65563:JOY65590 JYT65563:JYU65590 KIP65563:KIQ65590 KSL65563:KSM65590 LCH65563:LCI65590 LMD65563:LME65590 LVZ65563:LWA65590 MFV65563:MFW65590 MPR65563:MPS65590 MZN65563:MZO65590 NJJ65563:NJK65590 NTF65563:NTG65590 ODB65563:ODC65590 OMX65563:OMY65590 OWT65563:OWU65590 PGP65563:PGQ65590 PQL65563:PQM65590 QAH65563:QAI65590 QKD65563:QKE65590 QTZ65563:QUA65590 RDV65563:RDW65590 RNR65563:RNS65590 RXN65563:RXO65590 SHJ65563:SHK65590 SRF65563:SRG65590 TBB65563:TBC65590 TKX65563:TKY65590 TUT65563:TUU65590 UEP65563:UEQ65590 UOL65563:UOM65590 UYH65563:UYI65590 VID65563:VIE65590 VRZ65563:VSA65590 WBV65563:WBW65590 WLR65563:WLS65590 WVN65563:WVO65590 G131099:G131126 JB131099:JC131126 SX131099:SY131126 ACT131099:ACU131126 AMP131099:AMQ131126 AWL131099:AWM131126 BGH131099:BGI131126 BQD131099:BQE131126 BZZ131099:CAA131126 CJV131099:CJW131126 CTR131099:CTS131126 DDN131099:DDO131126 DNJ131099:DNK131126 DXF131099:DXG131126 EHB131099:EHC131126 EQX131099:EQY131126 FAT131099:FAU131126 FKP131099:FKQ131126 FUL131099:FUM131126 GEH131099:GEI131126 GOD131099:GOE131126 GXZ131099:GYA131126 HHV131099:HHW131126 HRR131099:HRS131126 IBN131099:IBO131126 ILJ131099:ILK131126 IVF131099:IVG131126 JFB131099:JFC131126 JOX131099:JOY131126 JYT131099:JYU131126 KIP131099:KIQ131126 KSL131099:KSM131126 LCH131099:LCI131126 LMD131099:LME131126 LVZ131099:LWA131126 MFV131099:MFW131126 MPR131099:MPS131126 MZN131099:MZO131126 NJJ131099:NJK131126 NTF131099:NTG131126 ODB131099:ODC131126 OMX131099:OMY131126 OWT131099:OWU131126 PGP131099:PGQ131126 PQL131099:PQM131126 QAH131099:QAI131126 QKD131099:QKE131126 QTZ131099:QUA131126 RDV131099:RDW131126 RNR131099:RNS131126 RXN131099:RXO131126 SHJ131099:SHK131126 SRF131099:SRG131126 TBB131099:TBC131126 TKX131099:TKY131126 TUT131099:TUU131126 UEP131099:UEQ131126 UOL131099:UOM131126 UYH131099:UYI131126 VID131099:VIE131126 VRZ131099:VSA131126 WBV131099:WBW131126 WLR131099:WLS131126 WVN131099:WVO131126 G196635:G196662 JB196635:JC196662 SX196635:SY196662 ACT196635:ACU196662 AMP196635:AMQ196662 AWL196635:AWM196662 BGH196635:BGI196662 BQD196635:BQE196662 BZZ196635:CAA196662 CJV196635:CJW196662 CTR196635:CTS196662 DDN196635:DDO196662 DNJ196635:DNK196662 DXF196635:DXG196662 EHB196635:EHC196662 EQX196635:EQY196662 FAT196635:FAU196662 FKP196635:FKQ196662 FUL196635:FUM196662 GEH196635:GEI196662 GOD196635:GOE196662 GXZ196635:GYA196662 HHV196635:HHW196662 HRR196635:HRS196662 IBN196635:IBO196662 ILJ196635:ILK196662 IVF196635:IVG196662 JFB196635:JFC196662 JOX196635:JOY196662 JYT196635:JYU196662 KIP196635:KIQ196662 KSL196635:KSM196662 LCH196635:LCI196662 LMD196635:LME196662 LVZ196635:LWA196662 MFV196635:MFW196662 MPR196635:MPS196662 MZN196635:MZO196662 NJJ196635:NJK196662 NTF196635:NTG196662 ODB196635:ODC196662 OMX196635:OMY196662 OWT196635:OWU196662 PGP196635:PGQ196662 PQL196635:PQM196662 QAH196635:QAI196662 QKD196635:QKE196662 QTZ196635:QUA196662 RDV196635:RDW196662 RNR196635:RNS196662 RXN196635:RXO196662 SHJ196635:SHK196662 SRF196635:SRG196662 TBB196635:TBC196662 TKX196635:TKY196662 TUT196635:TUU196662 UEP196635:UEQ196662 UOL196635:UOM196662 UYH196635:UYI196662 VID196635:VIE196662 VRZ196635:VSA196662 WBV196635:WBW196662 WLR196635:WLS196662 WVN196635:WVO196662 G262171:G262198 JB262171:JC262198 SX262171:SY262198 ACT262171:ACU262198 AMP262171:AMQ262198 AWL262171:AWM262198 BGH262171:BGI262198 BQD262171:BQE262198 BZZ262171:CAA262198 CJV262171:CJW262198 CTR262171:CTS262198 DDN262171:DDO262198 DNJ262171:DNK262198 DXF262171:DXG262198 EHB262171:EHC262198 EQX262171:EQY262198 FAT262171:FAU262198 FKP262171:FKQ262198 FUL262171:FUM262198 GEH262171:GEI262198 GOD262171:GOE262198 GXZ262171:GYA262198 HHV262171:HHW262198 HRR262171:HRS262198 IBN262171:IBO262198 ILJ262171:ILK262198 IVF262171:IVG262198 JFB262171:JFC262198 JOX262171:JOY262198 JYT262171:JYU262198 KIP262171:KIQ262198 KSL262171:KSM262198 LCH262171:LCI262198 LMD262171:LME262198 LVZ262171:LWA262198 MFV262171:MFW262198 MPR262171:MPS262198 MZN262171:MZO262198 NJJ262171:NJK262198 NTF262171:NTG262198 ODB262171:ODC262198 OMX262171:OMY262198 OWT262171:OWU262198 PGP262171:PGQ262198 PQL262171:PQM262198 QAH262171:QAI262198 QKD262171:QKE262198 QTZ262171:QUA262198 RDV262171:RDW262198 RNR262171:RNS262198 RXN262171:RXO262198 SHJ262171:SHK262198 SRF262171:SRG262198 TBB262171:TBC262198 TKX262171:TKY262198 TUT262171:TUU262198 UEP262171:UEQ262198 UOL262171:UOM262198 UYH262171:UYI262198 VID262171:VIE262198 VRZ262171:VSA262198 WBV262171:WBW262198 WLR262171:WLS262198 WVN262171:WVO262198 G327707:G327734 JB327707:JC327734 SX327707:SY327734 ACT327707:ACU327734 AMP327707:AMQ327734 AWL327707:AWM327734 BGH327707:BGI327734 BQD327707:BQE327734 BZZ327707:CAA327734 CJV327707:CJW327734 CTR327707:CTS327734 DDN327707:DDO327734 DNJ327707:DNK327734 DXF327707:DXG327734 EHB327707:EHC327734 EQX327707:EQY327734 FAT327707:FAU327734 FKP327707:FKQ327734 FUL327707:FUM327734 GEH327707:GEI327734 GOD327707:GOE327734 GXZ327707:GYA327734 HHV327707:HHW327734 HRR327707:HRS327734 IBN327707:IBO327734 ILJ327707:ILK327734 IVF327707:IVG327734 JFB327707:JFC327734 JOX327707:JOY327734 JYT327707:JYU327734 KIP327707:KIQ327734 KSL327707:KSM327734 LCH327707:LCI327734 LMD327707:LME327734 LVZ327707:LWA327734 MFV327707:MFW327734 MPR327707:MPS327734 MZN327707:MZO327734 NJJ327707:NJK327734 NTF327707:NTG327734 ODB327707:ODC327734 OMX327707:OMY327734 OWT327707:OWU327734 PGP327707:PGQ327734 PQL327707:PQM327734 QAH327707:QAI327734 QKD327707:QKE327734 QTZ327707:QUA327734 RDV327707:RDW327734 RNR327707:RNS327734 RXN327707:RXO327734 SHJ327707:SHK327734 SRF327707:SRG327734 TBB327707:TBC327734 TKX327707:TKY327734 TUT327707:TUU327734 UEP327707:UEQ327734 UOL327707:UOM327734 UYH327707:UYI327734 VID327707:VIE327734 VRZ327707:VSA327734 WBV327707:WBW327734 WLR327707:WLS327734 WVN327707:WVO327734 G393243:G393270 JB393243:JC393270 SX393243:SY393270 ACT393243:ACU393270 AMP393243:AMQ393270 AWL393243:AWM393270 BGH393243:BGI393270 BQD393243:BQE393270 BZZ393243:CAA393270 CJV393243:CJW393270 CTR393243:CTS393270 DDN393243:DDO393270 DNJ393243:DNK393270 DXF393243:DXG393270 EHB393243:EHC393270 EQX393243:EQY393270 FAT393243:FAU393270 FKP393243:FKQ393270 FUL393243:FUM393270 GEH393243:GEI393270 GOD393243:GOE393270 GXZ393243:GYA393270 HHV393243:HHW393270 HRR393243:HRS393270 IBN393243:IBO393270 ILJ393243:ILK393270 IVF393243:IVG393270 JFB393243:JFC393270 JOX393243:JOY393270 JYT393243:JYU393270 KIP393243:KIQ393270 KSL393243:KSM393270 LCH393243:LCI393270 LMD393243:LME393270 LVZ393243:LWA393270 MFV393243:MFW393270 MPR393243:MPS393270 MZN393243:MZO393270 NJJ393243:NJK393270 NTF393243:NTG393270 ODB393243:ODC393270 OMX393243:OMY393270 OWT393243:OWU393270 PGP393243:PGQ393270 PQL393243:PQM393270 QAH393243:QAI393270 QKD393243:QKE393270 QTZ393243:QUA393270 RDV393243:RDW393270 RNR393243:RNS393270 RXN393243:RXO393270 SHJ393243:SHK393270 SRF393243:SRG393270 TBB393243:TBC393270 TKX393243:TKY393270 TUT393243:TUU393270 UEP393243:UEQ393270 UOL393243:UOM393270 UYH393243:UYI393270 VID393243:VIE393270 VRZ393243:VSA393270 WBV393243:WBW393270 WLR393243:WLS393270 WVN393243:WVO393270 G458779:G458806 JB458779:JC458806 SX458779:SY458806 ACT458779:ACU458806 AMP458779:AMQ458806 AWL458779:AWM458806 BGH458779:BGI458806 BQD458779:BQE458806 BZZ458779:CAA458806 CJV458779:CJW458806 CTR458779:CTS458806 DDN458779:DDO458806 DNJ458779:DNK458806 DXF458779:DXG458806 EHB458779:EHC458806 EQX458779:EQY458806 FAT458779:FAU458806 FKP458779:FKQ458806 FUL458779:FUM458806 GEH458779:GEI458806 GOD458779:GOE458806 GXZ458779:GYA458806 HHV458779:HHW458806 HRR458779:HRS458806 IBN458779:IBO458806 ILJ458779:ILK458806 IVF458779:IVG458806 JFB458779:JFC458806 JOX458779:JOY458806 JYT458779:JYU458806 KIP458779:KIQ458806 KSL458779:KSM458806 LCH458779:LCI458806 LMD458779:LME458806 LVZ458779:LWA458806 MFV458779:MFW458806 MPR458779:MPS458806 MZN458779:MZO458806 NJJ458779:NJK458806 NTF458779:NTG458806 ODB458779:ODC458806 OMX458779:OMY458806 OWT458779:OWU458806 PGP458779:PGQ458806 PQL458779:PQM458806 QAH458779:QAI458806 QKD458779:QKE458806 QTZ458779:QUA458806 RDV458779:RDW458806 RNR458779:RNS458806 RXN458779:RXO458806 SHJ458779:SHK458806 SRF458779:SRG458806 TBB458779:TBC458806 TKX458779:TKY458806 TUT458779:TUU458806 UEP458779:UEQ458806 UOL458779:UOM458806 UYH458779:UYI458806 VID458779:VIE458806 VRZ458779:VSA458806 WBV458779:WBW458806 WLR458779:WLS458806 WVN458779:WVO458806 G524315:G524342 JB524315:JC524342 SX524315:SY524342 ACT524315:ACU524342 AMP524315:AMQ524342 AWL524315:AWM524342 BGH524315:BGI524342 BQD524315:BQE524342 BZZ524315:CAA524342 CJV524315:CJW524342 CTR524315:CTS524342 DDN524315:DDO524342 DNJ524315:DNK524342 DXF524315:DXG524342 EHB524315:EHC524342 EQX524315:EQY524342 FAT524315:FAU524342 FKP524315:FKQ524342 FUL524315:FUM524342 GEH524315:GEI524342 GOD524315:GOE524342 GXZ524315:GYA524342 HHV524315:HHW524342 HRR524315:HRS524342 IBN524315:IBO524342 ILJ524315:ILK524342 IVF524315:IVG524342 JFB524315:JFC524342 JOX524315:JOY524342 JYT524315:JYU524342 KIP524315:KIQ524342 KSL524315:KSM524342 LCH524315:LCI524342 LMD524315:LME524342 LVZ524315:LWA524342 MFV524315:MFW524342 MPR524315:MPS524342 MZN524315:MZO524342 NJJ524315:NJK524342 NTF524315:NTG524342 ODB524315:ODC524342 OMX524315:OMY524342 OWT524315:OWU524342 PGP524315:PGQ524342 PQL524315:PQM524342 QAH524315:QAI524342 QKD524315:QKE524342 QTZ524315:QUA524342 RDV524315:RDW524342 RNR524315:RNS524342 RXN524315:RXO524342 SHJ524315:SHK524342 SRF524315:SRG524342 TBB524315:TBC524342 TKX524315:TKY524342 TUT524315:TUU524342 UEP524315:UEQ524342 UOL524315:UOM524342 UYH524315:UYI524342 VID524315:VIE524342 VRZ524315:VSA524342 WBV524315:WBW524342 WLR524315:WLS524342 WVN524315:WVO524342 G589851:G589878 JB589851:JC589878 SX589851:SY589878 ACT589851:ACU589878 AMP589851:AMQ589878 AWL589851:AWM589878 BGH589851:BGI589878 BQD589851:BQE589878 BZZ589851:CAA589878 CJV589851:CJW589878 CTR589851:CTS589878 DDN589851:DDO589878 DNJ589851:DNK589878 DXF589851:DXG589878 EHB589851:EHC589878 EQX589851:EQY589878 FAT589851:FAU589878 FKP589851:FKQ589878 FUL589851:FUM589878 GEH589851:GEI589878 GOD589851:GOE589878 GXZ589851:GYA589878 HHV589851:HHW589878 HRR589851:HRS589878 IBN589851:IBO589878 ILJ589851:ILK589878 IVF589851:IVG589878 JFB589851:JFC589878 JOX589851:JOY589878 JYT589851:JYU589878 KIP589851:KIQ589878 KSL589851:KSM589878 LCH589851:LCI589878 LMD589851:LME589878 LVZ589851:LWA589878 MFV589851:MFW589878 MPR589851:MPS589878 MZN589851:MZO589878 NJJ589851:NJK589878 NTF589851:NTG589878 ODB589851:ODC589878 OMX589851:OMY589878 OWT589851:OWU589878 PGP589851:PGQ589878 PQL589851:PQM589878 QAH589851:QAI589878 QKD589851:QKE589878 QTZ589851:QUA589878 RDV589851:RDW589878 RNR589851:RNS589878 RXN589851:RXO589878 SHJ589851:SHK589878 SRF589851:SRG589878 TBB589851:TBC589878 TKX589851:TKY589878 TUT589851:TUU589878 UEP589851:UEQ589878 UOL589851:UOM589878 UYH589851:UYI589878 VID589851:VIE589878 VRZ589851:VSA589878 WBV589851:WBW589878 WLR589851:WLS589878 WVN589851:WVO589878 G655387:G655414 JB655387:JC655414 SX655387:SY655414 ACT655387:ACU655414 AMP655387:AMQ655414 AWL655387:AWM655414 BGH655387:BGI655414 BQD655387:BQE655414 BZZ655387:CAA655414 CJV655387:CJW655414 CTR655387:CTS655414 DDN655387:DDO655414 DNJ655387:DNK655414 DXF655387:DXG655414 EHB655387:EHC655414 EQX655387:EQY655414 FAT655387:FAU655414 FKP655387:FKQ655414 FUL655387:FUM655414 GEH655387:GEI655414 GOD655387:GOE655414 GXZ655387:GYA655414 HHV655387:HHW655414 HRR655387:HRS655414 IBN655387:IBO655414 ILJ655387:ILK655414 IVF655387:IVG655414 JFB655387:JFC655414 JOX655387:JOY655414 JYT655387:JYU655414 KIP655387:KIQ655414 KSL655387:KSM655414 LCH655387:LCI655414 LMD655387:LME655414 LVZ655387:LWA655414 MFV655387:MFW655414 MPR655387:MPS655414 MZN655387:MZO655414 NJJ655387:NJK655414 NTF655387:NTG655414 ODB655387:ODC655414 OMX655387:OMY655414 OWT655387:OWU655414 PGP655387:PGQ655414 PQL655387:PQM655414 QAH655387:QAI655414 QKD655387:QKE655414 QTZ655387:QUA655414 RDV655387:RDW655414 RNR655387:RNS655414 RXN655387:RXO655414 SHJ655387:SHK655414 SRF655387:SRG655414 TBB655387:TBC655414 TKX655387:TKY655414 TUT655387:TUU655414 UEP655387:UEQ655414 UOL655387:UOM655414 UYH655387:UYI655414 VID655387:VIE655414 VRZ655387:VSA655414 WBV655387:WBW655414 WLR655387:WLS655414 WVN655387:WVO655414 G720923:G720950 JB720923:JC720950 SX720923:SY720950 ACT720923:ACU720950 AMP720923:AMQ720950 AWL720923:AWM720950 BGH720923:BGI720950 BQD720923:BQE720950 BZZ720923:CAA720950 CJV720923:CJW720950 CTR720923:CTS720950 DDN720923:DDO720950 DNJ720923:DNK720950 DXF720923:DXG720950 EHB720923:EHC720950 EQX720923:EQY720950 FAT720923:FAU720950 FKP720923:FKQ720950 FUL720923:FUM720950 GEH720923:GEI720950 GOD720923:GOE720950 GXZ720923:GYA720950 HHV720923:HHW720950 HRR720923:HRS720950 IBN720923:IBO720950 ILJ720923:ILK720950 IVF720923:IVG720950 JFB720923:JFC720950 JOX720923:JOY720950 JYT720923:JYU720950 KIP720923:KIQ720950 KSL720923:KSM720950 LCH720923:LCI720950 LMD720923:LME720950 LVZ720923:LWA720950 MFV720923:MFW720950 MPR720923:MPS720950 MZN720923:MZO720950 NJJ720923:NJK720950 NTF720923:NTG720950 ODB720923:ODC720950 OMX720923:OMY720950 OWT720923:OWU720950 PGP720923:PGQ720950 PQL720923:PQM720950 QAH720923:QAI720950 QKD720923:QKE720950 QTZ720923:QUA720950 RDV720923:RDW720950 RNR720923:RNS720950 RXN720923:RXO720950 SHJ720923:SHK720950 SRF720923:SRG720950 TBB720923:TBC720950 TKX720923:TKY720950 TUT720923:TUU720950 UEP720923:UEQ720950 UOL720923:UOM720950 UYH720923:UYI720950 VID720923:VIE720950 VRZ720923:VSA720950 WBV720923:WBW720950 WLR720923:WLS720950 WVN720923:WVO720950 G786459:G786486 JB786459:JC786486 SX786459:SY786486 ACT786459:ACU786486 AMP786459:AMQ786486 AWL786459:AWM786486 BGH786459:BGI786486 BQD786459:BQE786486 BZZ786459:CAA786486 CJV786459:CJW786486 CTR786459:CTS786486 DDN786459:DDO786486 DNJ786459:DNK786486 DXF786459:DXG786486 EHB786459:EHC786486 EQX786459:EQY786486 FAT786459:FAU786486 FKP786459:FKQ786486 FUL786459:FUM786486 GEH786459:GEI786486 GOD786459:GOE786486 GXZ786459:GYA786486 HHV786459:HHW786486 HRR786459:HRS786486 IBN786459:IBO786486 ILJ786459:ILK786486 IVF786459:IVG786486 JFB786459:JFC786486 JOX786459:JOY786486 JYT786459:JYU786486 KIP786459:KIQ786486 KSL786459:KSM786486 LCH786459:LCI786486 LMD786459:LME786486 LVZ786459:LWA786486 MFV786459:MFW786486 MPR786459:MPS786486 MZN786459:MZO786486 NJJ786459:NJK786486 NTF786459:NTG786486 ODB786459:ODC786486 OMX786459:OMY786486 OWT786459:OWU786486 PGP786459:PGQ786486 PQL786459:PQM786486 QAH786459:QAI786486 QKD786459:QKE786486 QTZ786459:QUA786486 RDV786459:RDW786486 RNR786459:RNS786486 RXN786459:RXO786486 SHJ786459:SHK786486 SRF786459:SRG786486 TBB786459:TBC786486 TKX786459:TKY786486 TUT786459:TUU786486 UEP786459:UEQ786486 UOL786459:UOM786486 UYH786459:UYI786486 VID786459:VIE786486 VRZ786459:VSA786486 WBV786459:WBW786486 WLR786459:WLS786486 WVN786459:WVO786486 G851995:G852022 JB851995:JC852022 SX851995:SY852022 ACT851995:ACU852022 AMP851995:AMQ852022 AWL851995:AWM852022 BGH851995:BGI852022 BQD851995:BQE852022 BZZ851995:CAA852022 CJV851995:CJW852022 CTR851995:CTS852022 DDN851995:DDO852022 DNJ851995:DNK852022 DXF851995:DXG852022 EHB851995:EHC852022 EQX851995:EQY852022 FAT851995:FAU852022 FKP851995:FKQ852022 FUL851995:FUM852022 GEH851995:GEI852022 GOD851995:GOE852022 GXZ851995:GYA852022 HHV851995:HHW852022 HRR851995:HRS852022 IBN851995:IBO852022 ILJ851995:ILK852022 IVF851995:IVG852022 JFB851995:JFC852022 JOX851995:JOY852022 JYT851995:JYU852022 KIP851995:KIQ852022 KSL851995:KSM852022 LCH851995:LCI852022 LMD851995:LME852022 LVZ851995:LWA852022 MFV851995:MFW852022 MPR851995:MPS852022 MZN851995:MZO852022 NJJ851995:NJK852022 NTF851995:NTG852022 ODB851995:ODC852022 OMX851995:OMY852022 OWT851995:OWU852022 PGP851995:PGQ852022 PQL851995:PQM852022 QAH851995:QAI852022 QKD851995:QKE852022 QTZ851995:QUA852022 RDV851995:RDW852022 RNR851995:RNS852022 RXN851995:RXO852022 SHJ851995:SHK852022 SRF851995:SRG852022 TBB851995:TBC852022 TKX851995:TKY852022 TUT851995:TUU852022 UEP851995:UEQ852022 UOL851995:UOM852022 UYH851995:UYI852022 VID851995:VIE852022 VRZ851995:VSA852022 WBV851995:WBW852022 WLR851995:WLS852022 WVN851995:WVO852022 G917531:G917558 JB917531:JC917558 SX917531:SY917558 ACT917531:ACU917558 AMP917531:AMQ917558 AWL917531:AWM917558 BGH917531:BGI917558 BQD917531:BQE917558 BZZ917531:CAA917558 CJV917531:CJW917558 CTR917531:CTS917558 DDN917531:DDO917558 DNJ917531:DNK917558 DXF917531:DXG917558 EHB917531:EHC917558 EQX917531:EQY917558 FAT917531:FAU917558 FKP917531:FKQ917558 FUL917531:FUM917558 GEH917531:GEI917558 GOD917531:GOE917558 GXZ917531:GYA917558 HHV917531:HHW917558 HRR917531:HRS917558 IBN917531:IBO917558 ILJ917531:ILK917558 IVF917531:IVG917558 JFB917531:JFC917558 JOX917531:JOY917558 JYT917531:JYU917558 KIP917531:KIQ917558 KSL917531:KSM917558 LCH917531:LCI917558 LMD917531:LME917558 LVZ917531:LWA917558 MFV917531:MFW917558 MPR917531:MPS917558 MZN917531:MZO917558 NJJ917531:NJK917558 NTF917531:NTG917558 ODB917531:ODC917558 OMX917531:OMY917558 OWT917531:OWU917558 PGP917531:PGQ917558 PQL917531:PQM917558 QAH917531:QAI917558 QKD917531:QKE917558 QTZ917531:QUA917558 RDV917531:RDW917558 RNR917531:RNS917558 RXN917531:RXO917558 SHJ917531:SHK917558 SRF917531:SRG917558 TBB917531:TBC917558 TKX917531:TKY917558 TUT917531:TUU917558 UEP917531:UEQ917558 UOL917531:UOM917558 UYH917531:UYI917558 VID917531:VIE917558 VRZ917531:VSA917558 WBV917531:WBW917558 WLR917531:WLS917558 WVN917531:WVO917558 G983067:G983094 JB983067:JC983094 SX983067:SY983094 ACT983067:ACU983094 AMP983067:AMQ983094 AWL983067:AWM983094 BGH983067:BGI983094 BQD983067:BQE983094 BZZ983067:CAA983094 CJV983067:CJW983094 CTR983067:CTS983094 DDN983067:DDO983094 DNJ983067:DNK983094 DXF983067:DXG983094 EHB983067:EHC983094 EQX983067:EQY983094 FAT983067:FAU983094 FKP983067:FKQ983094 FUL983067:FUM983094 GEH983067:GEI983094 GOD983067:GOE983094 GXZ983067:GYA983094 HHV983067:HHW983094 HRR983067:HRS983094 IBN983067:IBO983094 ILJ983067:ILK983094 IVF983067:IVG983094 JFB983067:JFC983094 JOX983067:JOY983094 JYT983067:JYU983094 KIP983067:KIQ983094 KSL983067:KSM983094 LCH983067:LCI983094 LMD983067:LME983094 LVZ983067:LWA983094 MFV983067:MFW983094 MPR983067:MPS983094 MZN983067:MZO983094 NJJ983067:NJK983094 NTF983067:NTG983094 ODB983067:ODC983094 OMX983067:OMY983094 OWT983067:OWU983094 PGP983067:PGQ983094 PQL983067:PQM983094 QAH983067:QAI983094 QKD983067:QKE983094 QTZ983067:QUA983094 RDV983067:RDW983094 RNR983067:RNS983094 RXN983067:RXO983094 SHJ983067:SHK983094 SRF983067:SRG983094 TBB983067:TBC983094 TKX983067:TKY983094 TUT983067:TUU983094 UEP983067:UEQ983094 UOL983067:UOM983094 UYH983067:UYI983094 VID983067:VIE983094 VRZ983067:VSA983094 WBV983067:WBW983094 WLR983067:WLS983094 WVN983067:WVO983094 G56:G77 JB56:JC77 SX56:SY77 ACT56:ACU77 AMP56:AMQ77 AWL56:AWM77 BGH56:BGI77 BQD56:BQE77 BZZ56:CAA77 CJV56:CJW77 CTR56:CTS77 DDN56:DDO77 DNJ56:DNK77 DXF56:DXG77 EHB56:EHC77 EQX56:EQY77 FAT56:FAU77 FKP56:FKQ77 FUL56:FUM77 GEH56:GEI77 GOD56:GOE77 GXZ56:GYA77 HHV56:HHW77 HRR56:HRS77 IBN56:IBO77 ILJ56:ILK77 IVF56:IVG77 JFB56:JFC77 JOX56:JOY77 JYT56:JYU77 KIP56:KIQ77 KSL56:KSM77 LCH56:LCI77 LMD56:LME77 LVZ56:LWA77 MFV56:MFW77 MPR56:MPS77 MZN56:MZO77 NJJ56:NJK77 NTF56:NTG77 ODB56:ODC77 OMX56:OMY77 OWT56:OWU77 PGP56:PGQ77 PQL56:PQM77 QAH56:QAI77 QKD56:QKE77 QTZ56:QUA77 RDV56:RDW77 RNR56:RNS77 RXN56:RXO77 SHJ56:SHK77 SRF56:SRG77 TBB56:TBC77 TKX56:TKY77 TUT56:TUU77 UEP56:UEQ77 UOL56:UOM77 UYH56:UYI77 VID56:VIE77 VRZ56:VSA77 WBV56:WBW77 WLR56:WLS77 WVN56:WVO77 G65592:G65613 JB65592:JC65613 SX65592:SY65613 ACT65592:ACU65613 AMP65592:AMQ65613 AWL65592:AWM65613 BGH65592:BGI65613 BQD65592:BQE65613 BZZ65592:CAA65613 CJV65592:CJW65613 CTR65592:CTS65613 DDN65592:DDO65613 DNJ65592:DNK65613 DXF65592:DXG65613 EHB65592:EHC65613 EQX65592:EQY65613 FAT65592:FAU65613 FKP65592:FKQ65613 FUL65592:FUM65613 GEH65592:GEI65613 GOD65592:GOE65613 GXZ65592:GYA65613 HHV65592:HHW65613 HRR65592:HRS65613 IBN65592:IBO65613 ILJ65592:ILK65613 IVF65592:IVG65613 JFB65592:JFC65613 JOX65592:JOY65613 JYT65592:JYU65613 KIP65592:KIQ65613 KSL65592:KSM65613 LCH65592:LCI65613 LMD65592:LME65613 LVZ65592:LWA65613 MFV65592:MFW65613 MPR65592:MPS65613 MZN65592:MZO65613 NJJ65592:NJK65613 NTF65592:NTG65613 ODB65592:ODC65613 OMX65592:OMY65613 OWT65592:OWU65613 PGP65592:PGQ65613 PQL65592:PQM65613 QAH65592:QAI65613 QKD65592:QKE65613 QTZ65592:QUA65613 RDV65592:RDW65613 RNR65592:RNS65613 RXN65592:RXO65613 SHJ65592:SHK65613 SRF65592:SRG65613 TBB65592:TBC65613 TKX65592:TKY65613 TUT65592:TUU65613 UEP65592:UEQ65613 UOL65592:UOM65613 UYH65592:UYI65613 VID65592:VIE65613 VRZ65592:VSA65613 WBV65592:WBW65613 WLR65592:WLS65613 WVN65592:WVO65613 G131128:G131149 JB131128:JC131149 SX131128:SY131149 ACT131128:ACU131149 AMP131128:AMQ131149 AWL131128:AWM131149 BGH131128:BGI131149 BQD131128:BQE131149 BZZ131128:CAA131149 CJV131128:CJW131149 CTR131128:CTS131149 DDN131128:DDO131149 DNJ131128:DNK131149 DXF131128:DXG131149 EHB131128:EHC131149 EQX131128:EQY131149 FAT131128:FAU131149 FKP131128:FKQ131149 FUL131128:FUM131149 GEH131128:GEI131149 GOD131128:GOE131149 GXZ131128:GYA131149 HHV131128:HHW131149 HRR131128:HRS131149 IBN131128:IBO131149 ILJ131128:ILK131149 IVF131128:IVG131149 JFB131128:JFC131149 JOX131128:JOY131149 JYT131128:JYU131149 KIP131128:KIQ131149 KSL131128:KSM131149 LCH131128:LCI131149 LMD131128:LME131149 LVZ131128:LWA131149 MFV131128:MFW131149 MPR131128:MPS131149 MZN131128:MZO131149 NJJ131128:NJK131149 NTF131128:NTG131149 ODB131128:ODC131149 OMX131128:OMY131149 OWT131128:OWU131149 PGP131128:PGQ131149 PQL131128:PQM131149 QAH131128:QAI131149 QKD131128:QKE131149 QTZ131128:QUA131149 RDV131128:RDW131149 RNR131128:RNS131149 RXN131128:RXO131149 SHJ131128:SHK131149 SRF131128:SRG131149 TBB131128:TBC131149 TKX131128:TKY131149 TUT131128:TUU131149 UEP131128:UEQ131149 UOL131128:UOM131149 UYH131128:UYI131149 VID131128:VIE131149 VRZ131128:VSA131149 WBV131128:WBW131149 WLR131128:WLS131149 WVN131128:WVO131149 G196664:G196685 JB196664:JC196685 SX196664:SY196685 ACT196664:ACU196685 AMP196664:AMQ196685 AWL196664:AWM196685 BGH196664:BGI196685 BQD196664:BQE196685 BZZ196664:CAA196685 CJV196664:CJW196685 CTR196664:CTS196685 DDN196664:DDO196685 DNJ196664:DNK196685 DXF196664:DXG196685 EHB196664:EHC196685 EQX196664:EQY196685 FAT196664:FAU196685 FKP196664:FKQ196685 FUL196664:FUM196685 GEH196664:GEI196685 GOD196664:GOE196685 GXZ196664:GYA196685 HHV196664:HHW196685 HRR196664:HRS196685 IBN196664:IBO196685 ILJ196664:ILK196685 IVF196664:IVG196685 JFB196664:JFC196685 JOX196664:JOY196685 JYT196664:JYU196685 KIP196664:KIQ196685 KSL196664:KSM196685 LCH196664:LCI196685 LMD196664:LME196685 LVZ196664:LWA196685 MFV196664:MFW196685 MPR196664:MPS196685 MZN196664:MZO196685 NJJ196664:NJK196685 NTF196664:NTG196685 ODB196664:ODC196685 OMX196664:OMY196685 OWT196664:OWU196685 PGP196664:PGQ196685 PQL196664:PQM196685 QAH196664:QAI196685 QKD196664:QKE196685 QTZ196664:QUA196685 RDV196664:RDW196685 RNR196664:RNS196685 RXN196664:RXO196685 SHJ196664:SHK196685 SRF196664:SRG196685 TBB196664:TBC196685 TKX196664:TKY196685 TUT196664:TUU196685 UEP196664:UEQ196685 UOL196664:UOM196685 UYH196664:UYI196685 VID196664:VIE196685 VRZ196664:VSA196685 WBV196664:WBW196685 WLR196664:WLS196685 WVN196664:WVO196685 G262200:G262221 JB262200:JC262221 SX262200:SY262221 ACT262200:ACU262221 AMP262200:AMQ262221 AWL262200:AWM262221 BGH262200:BGI262221 BQD262200:BQE262221 BZZ262200:CAA262221 CJV262200:CJW262221 CTR262200:CTS262221 DDN262200:DDO262221 DNJ262200:DNK262221 DXF262200:DXG262221 EHB262200:EHC262221 EQX262200:EQY262221 FAT262200:FAU262221 FKP262200:FKQ262221 FUL262200:FUM262221 GEH262200:GEI262221 GOD262200:GOE262221 GXZ262200:GYA262221 HHV262200:HHW262221 HRR262200:HRS262221 IBN262200:IBO262221 ILJ262200:ILK262221 IVF262200:IVG262221 JFB262200:JFC262221 JOX262200:JOY262221 JYT262200:JYU262221 KIP262200:KIQ262221 KSL262200:KSM262221 LCH262200:LCI262221 LMD262200:LME262221 LVZ262200:LWA262221 MFV262200:MFW262221 MPR262200:MPS262221 MZN262200:MZO262221 NJJ262200:NJK262221 NTF262200:NTG262221 ODB262200:ODC262221 OMX262200:OMY262221 OWT262200:OWU262221 PGP262200:PGQ262221 PQL262200:PQM262221 QAH262200:QAI262221 QKD262200:QKE262221 QTZ262200:QUA262221 RDV262200:RDW262221 RNR262200:RNS262221 RXN262200:RXO262221 SHJ262200:SHK262221 SRF262200:SRG262221 TBB262200:TBC262221 TKX262200:TKY262221 TUT262200:TUU262221 UEP262200:UEQ262221 UOL262200:UOM262221 UYH262200:UYI262221 VID262200:VIE262221 VRZ262200:VSA262221 WBV262200:WBW262221 WLR262200:WLS262221 WVN262200:WVO262221 G327736:G327757 JB327736:JC327757 SX327736:SY327757 ACT327736:ACU327757 AMP327736:AMQ327757 AWL327736:AWM327757 BGH327736:BGI327757 BQD327736:BQE327757 BZZ327736:CAA327757 CJV327736:CJW327757 CTR327736:CTS327757 DDN327736:DDO327757 DNJ327736:DNK327757 DXF327736:DXG327757 EHB327736:EHC327757 EQX327736:EQY327757 FAT327736:FAU327757 FKP327736:FKQ327757 FUL327736:FUM327757 GEH327736:GEI327757 GOD327736:GOE327757 GXZ327736:GYA327757 HHV327736:HHW327757 HRR327736:HRS327757 IBN327736:IBO327757 ILJ327736:ILK327757 IVF327736:IVG327757 JFB327736:JFC327757 JOX327736:JOY327757 JYT327736:JYU327757 KIP327736:KIQ327757 KSL327736:KSM327757 LCH327736:LCI327757 LMD327736:LME327757 LVZ327736:LWA327757 MFV327736:MFW327757 MPR327736:MPS327757 MZN327736:MZO327757 NJJ327736:NJK327757 NTF327736:NTG327757 ODB327736:ODC327757 OMX327736:OMY327757 OWT327736:OWU327757 PGP327736:PGQ327757 PQL327736:PQM327757 QAH327736:QAI327757 QKD327736:QKE327757 QTZ327736:QUA327757 RDV327736:RDW327757 RNR327736:RNS327757 RXN327736:RXO327757 SHJ327736:SHK327757 SRF327736:SRG327757 TBB327736:TBC327757 TKX327736:TKY327757 TUT327736:TUU327757 UEP327736:UEQ327757 UOL327736:UOM327757 UYH327736:UYI327757 VID327736:VIE327757 VRZ327736:VSA327757 WBV327736:WBW327757 WLR327736:WLS327757 WVN327736:WVO327757 G393272:G393293 JB393272:JC393293 SX393272:SY393293 ACT393272:ACU393293 AMP393272:AMQ393293 AWL393272:AWM393293 BGH393272:BGI393293 BQD393272:BQE393293 BZZ393272:CAA393293 CJV393272:CJW393293 CTR393272:CTS393293 DDN393272:DDO393293 DNJ393272:DNK393293 DXF393272:DXG393293 EHB393272:EHC393293 EQX393272:EQY393293 FAT393272:FAU393293 FKP393272:FKQ393293 FUL393272:FUM393293 GEH393272:GEI393293 GOD393272:GOE393293 GXZ393272:GYA393293 HHV393272:HHW393293 HRR393272:HRS393293 IBN393272:IBO393293 ILJ393272:ILK393293 IVF393272:IVG393293 JFB393272:JFC393293 JOX393272:JOY393293 JYT393272:JYU393293 KIP393272:KIQ393293 KSL393272:KSM393293 LCH393272:LCI393293 LMD393272:LME393293 LVZ393272:LWA393293 MFV393272:MFW393293 MPR393272:MPS393293 MZN393272:MZO393293 NJJ393272:NJK393293 NTF393272:NTG393293 ODB393272:ODC393293 OMX393272:OMY393293 OWT393272:OWU393293 PGP393272:PGQ393293 PQL393272:PQM393293 QAH393272:QAI393293 QKD393272:QKE393293 QTZ393272:QUA393293 RDV393272:RDW393293 RNR393272:RNS393293 RXN393272:RXO393293 SHJ393272:SHK393293 SRF393272:SRG393293 TBB393272:TBC393293 TKX393272:TKY393293 TUT393272:TUU393293 UEP393272:UEQ393293 UOL393272:UOM393293 UYH393272:UYI393293 VID393272:VIE393293 VRZ393272:VSA393293 WBV393272:WBW393293 WLR393272:WLS393293 WVN393272:WVO393293 G458808:G458829 JB458808:JC458829 SX458808:SY458829 ACT458808:ACU458829 AMP458808:AMQ458829 AWL458808:AWM458829 BGH458808:BGI458829 BQD458808:BQE458829 BZZ458808:CAA458829 CJV458808:CJW458829 CTR458808:CTS458829 DDN458808:DDO458829 DNJ458808:DNK458829 DXF458808:DXG458829 EHB458808:EHC458829 EQX458808:EQY458829 FAT458808:FAU458829 FKP458808:FKQ458829 FUL458808:FUM458829 GEH458808:GEI458829 GOD458808:GOE458829 GXZ458808:GYA458829 HHV458808:HHW458829 HRR458808:HRS458829 IBN458808:IBO458829 ILJ458808:ILK458829 IVF458808:IVG458829 JFB458808:JFC458829 JOX458808:JOY458829 JYT458808:JYU458829 KIP458808:KIQ458829 KSL458808:KSM458829 LCH458808:LCI458829 LMD458808:LME458829 LVZ458808:LWA458829 MFV458808:MFW458829 MPR458808:MPS458829 MZN458808:MZO458829 NJJ458808:NJK458829 NTF458808:NTG458829 ODB458808:ODC458829 OMX458808:OMY458829 OWT458808:OWU458829 PGP458808:PGQ458829 PQL458808:PQM458829 QAH458808:QAI458829 QKD458808:QKE458829 QTZ458808:QUA458829 RDV458808:RDW458829 RNR458808:RNS458829 RXN458808:RXO458829 SHJ458808:SHK458829 SRF458808:SRG458829 TBB458808:TBC458829 TKX458808:TKY458829 TUT458808:TUU458829 UEP458808:UEQ458829 UOL458808:UOM458829 UYH458808:UYI458829 VID458808:VIE458829 VRZ458808:VSA458829 WBV458808:WBW458829 WLR458808:WLS458829 WVN458808:WVO458829 G524344:G524365 JB524344:JC524365 SX524344:SY524365 ACT524344:ACU524365 AMP524344:AMQ524365 AWL524344:AWM524365 BGH524344:BGI524365 BQD524344:BQE524365 BZZ524344:CAA524365 CJV524344:CJW524365 CTR524344:CTS524365 DDN524344:DDO524365 DNJ524344:DNK524365 DXF524344:DXG524365 EHB524344:EHC524365 EQX524344:EQY524365 FAT524344:FAU524365 FKP524344:FKQ524365 FUL524344:FUM524365 GEH524344:GEI524365 GOD524344:GOE524365 GXZ524344:GYA524365 HHV524344:HHW524365 HRR524344:HRS524365 IBN524344:IBO524365 ILJ524344:ILK524365 IVF524344:IVG524365 JFB524344:JFC524365 JOX524344:JOY524365 JYT524344:JYU524365 KIP524344:KIQ524365 KSL524344:KSM524365 LCH524344:LCI524365 LMD524344:LME524365 LVZ524344:LWA524365 MFV524344:MFW524365 MPR524344:MPS524365 MZN524344:MZO524365 NJJ524344:NJK524365 NTF524344:NTG524365 ODB524344:ODC524365 OMX524344:OMY524365 OWT524344:OWU524365 PGP524344:PGQ524365 PQL524344:PQM524365 QAH524344:QAI524365 QKD524344:QKE524365 QTZ524344:QUA524365 RDV524344:RDW524365 RNR524344:RNS524365 RXN524344:RXO524365 SHJ524344:SHK524365 SRF524344:SRG524365 TBB524344:TBC524365 TKX524344:TKY524365 TUT524344:TUU524365 UEP524344:UEQ524365 UOL524344:UOM524365 UYH524344:UYI524365 VID524344:VIE524365 VRZ524344:VSA524365 WBV524344:WBW524365 WLR524344:WLS524365 WVN524344:WVO524365 G589880:G589901 JB589880:JC589901 SX589880:SY589901 ACT589880:ACU589901 AMP589880:AMQ589901 AWL589880:AWM589901 BGH589880:BGI589901 BQD589880:BQE589901 BZZ589880:CAA589901 CJV589880:CJW589901 CTR589880:CTS589901 DDN589880:DDO589901 DNJ589880:DNK589901 DXF589880:DXG589901 EHB589880:EHC589901 EQX589880:EQY589901 FAT589880:FAU589901 FKP589880:FKQ589901 FUL589880:FUM589901 GEH589880:GEI589901 GOD589880:GOE589901 GXZ589880:GYA589901 HHV589880:HHW589901 HRR589880:HRS589901 IBN589880:IBO589901 ILJ589880:ILK589901 IVF589880:IVG589901 JFB589880:JFC589901 JOX589880:JOY589901 JYT589880:JYU589901 KIP589880:KIQ589901 KSL589880:KSM589901 LCH589880:LCI589901 LMD589880:LME589901 LVZ589880:LWA589901 MFV589880:MFW589901 MPR589880:MPS589901 MZN589880:MZO589901 NJJ589880:NJK589901 NTF589880:NTG589901 ODB589880:ODC589901 OMX589880:OMY589901 OWT589880:OWU589901 PGP589880:PGQ589901 PQL589880:PQM589901 QAH589880:QAI589901 QKD589880:QKE589901 QTZ589880:QUA589901 RDV589880:RDW589901 RNR589880:RNS589901 RXN589880:RXO589901 SHJ589880:SHK589901 SRF589880:SRG589901 TBB589880:TBC589901 TKX589880:TKY589901 TUT589880:TUU589901 UEP589880:UEQ589901 UOL589880:UOM589901 UYH589880:UYI589901 VID589880:VIE589901 VRZ589880:VSA589901 WBV589880:WBW589901 WLR589880:WLS589901 WVN589880:WVO589901 G655416:G655437 JB655416:JC655437 SX655416:SY655437 ACT655416:ACU655437 AMP655416:AMQ655437 AWL655416:AWM655437 BGH655416:BGI655437 BQD655416:BQE655437 BZZ655416:CAA655437 CJV655416:CJW655437 CTR655416:CTS655437 DDN655416:DDO655437 DNJ655416:DNK655437 DXF655416:DXG655437 EHB655416:EHC655437 EQX655416:EQY655437 FAT655416:FAU655437 FKP655416:FKQ655437 FUL655416:FUM655437 GEH655416:GEI655437 GOD655416:GOE655437 GXZ655416:GYA655437 HHV655416:HHW655437 HRR655416:HRS655437 IBN655416:IBO655437 ILJ655416:ILK655437 IVF655416:IVG655437 JFB655416:JFC655437 JOX655416:JOY655437 JYT655416:JYU655437 KIP655416:KIQ655437 KSL655416:KSM655437 LCH655416:LCI655437 LMD655416:LME655437 LVZ655416:LWA655437 MFV655416:MFW655437 MPR655416:MPS655437 MZN655416:MZO655437 NJJ655416:NJK655437 NTF655416:NTG655437 ODB655416:ODC655437 OMX655416:OMY655437 OWT655416:OWU655437 PGP655416:PGQ655437 PQL655416:PQM655437 QAH655416:QAI655437 QKD655416:QKE655437 QTZ655416:QUA655437 RDV655416:RDW655437 RNR655416:RNS655437 RXN655416:RXO655437 SHJ655416:SHK655437 SRF655416:SRG655437 TBB655416:TBC655437 TKX655416:TKY655437 TUT655416:TUU655437 UEP655416:UEQ655437 UOL655416:UOM655437 UYH655416:UYI655437 VID655416:VIE655437 VRZ655416:VSA655437 WBV655416:WBW655437 WLR655416:WLS655437 WVN655416:WVO655437 G720952:G720973 JB720952:JC720973 SX720952:SY720973 ACT720952:ACU720973 AMP720952:AMQ720973 AWL720952:AWM720973 BGH720952:BGI720973 BQD720952:BQE720973 BZZ720952:CAA720973 CJV720952:CJW720973 CTR720952:CTS720973 DDN720952:DDO720973 DNJ720952:DNK720973 DXF720952:DXG720973 EHB720952:EHC720973 EQX720952:EQY720973 FAT720952:FAU720973 FKP720952:FKQ720973 FUL720952:FUM720973 GEH720952:GEI720973 GOD720952:GOE720973 GXZ720952:GYA720973 HHV720952:HHW720973 HRR720952:HRS720973 IBN720952:IBO720973 ILJ720952:ILK720973 IVF720952:IVG720973 JFB720952:JFC720973 JOX720952:JOY720973 JYT720952:JYU720973 KIP720952:KIQ720973 KSL720952:KSM720973 LCH720952:LCI720973 LMD720952:LME720973 LVZ720952:LWA720973 MFV720952:MFW720973 MPR720952:MPS720973 MZN720952:MZO720973 NJJ720952:NJK720973 NTF720952:NTG720973 ODB720952:ODC720973 OMX720952:OMY720973 OWT720952:OWU720973 PGP720952:PGQ720973 PQL720952:PQM720973 QAH720952:QAI720973 QKD720952:QKE720973 QTZ720952:QUA720973 RDV720952:RDW720973 RNR720952:RNS720973 RXN720952:RXO720973 SHJ720952:SHK720973 SRF720952:SRG720973 TBB720952:TBC720973 TKX720952:TKY720973 TUT720952:TUU720973 UEP720952:UEQ720973 UOL720952:UOM720973 UYH720952:UYI720973 VID720952:VIE720973 VRZ720952:VSA720973 WBV720952:WBW720973 WLR720952:WLS720973 WVN720952:WVO720973 G786488:G786509 JB786488:JC786509 SX786488:SY786509 ACT786488:ACU786509 AMP786488:AMQ786509 AWL786488:AWM786509 BGH786488:BGI786509 BQD786488:BQE786509 BZZ786488:CAA786509 CJV786488:CJW786509 CTR786488:CTS786509 DDN786488:DDO786509 DNJ786488:DNK786509 DXF786488:DXG786509 EHB786488:EHC786509 EQX786488:EQY786509 FAT786488:FAU786509 FKP786488:FKQ786509 FUL786488:FUM786509 GEH786488:GEI786509 GOD786488:GOE786509 GXZ786488:GYA786509 HHV786488:HHW786509 HRR786488:HRS786509 IBN786488:IBO786509 ILJ786488:ILK786509 IVF786488:IVG786509 JFB786488:JFC786509 JOX786488:JOY786509 JYT786488:JYU786509 KIP786488:KIQ786509 KSL786488:KSM786509 LCH786488:LCI786509 LMD786488:LME786509 LVZ786488:LWA786509 MFV786488:MFW786509 MPR786488:MPS786509 MZN786488:MZO786509 NJJ786488:NJK786509 NTF786488:NTG786509 ODB786488:ODC786509 OMX786488:OMY786509 OWT786488:OWU786509 PGP786488:PGQ786509 PQL786488:PQM786509 QAH786488:QAI786509 QKD786488:QKE786509 QTZ786488:QUA786509 RDV786488:RDW786509 RNR786488:RNS786509 RXN786488:RXO786509 SHJ786488:SHK786509 SRF786488:SRG786509 TBB786488:TBC786509 TKX786488:TKY786509 TUT786488:TUU786509 UEP786488:UEQ786509 UOL786488:UOM786509 UYH786488:UYI786509 VID786488:VIE786509 VRZ786488:VSA786509 WBV786488:WBW786509 WLR786488:WLS786509 WVN786488:WVO786509 G852024:G852045 JB852024:JC852045 SX852024:SY852045 ACT852024:ACU852045 AMP852024:AMQ852045 AWL852024:AWM852045 BGH852024:BGI852045 BQD852024:BQE852045 BZZ852024:CAA852045 CJV852024:CJW852045 CTR852024:CTS852045 DDN852024:DDO852045 DNJ852024:DNK852045 DXF852024:DXG852045 EHB852024:EHC852045 EQX852024:EQY852045 FAT852024:FAU852045 FKP852024:FKQ852045 FUL852024:FUM852045 GEH852024:GEI852045 GOD852024:GOE852045 GXZ852024:GYA852045 HHV852024:HHW852045 HRR852024:HRS852045 IBN852024:IBO852045 ILJ852024:ILK852045 IVF852024:IVG852045 JFB852024:JFC852045 JOX852024:JOY852045 JYT852024:JYU852045 KIP852024:KIQ852045 KSL852024:KSM852045 LCH852024:LCI852045 LMD852024:LME852045 LVZ852024:LWA852045 MFV852024:MFW852045 MPR852024:MPS852045 MZN852024:MZO852045 NJJ852024:NJK852045 NTF852024:NTG852045 ODB852024:ODC852045 OMX852024:OMY852045 OWT852024:OWU852045 PGP852024:PGQ852045 PQL852024:PQM852045 QAH852024:QAI852045 QKD852024:QKE852045 QTZ852024:QUA852045 RDV852024:RDW852045 RNR852024:RNS852045 RXN852024:RXO852045 SHJ852024:SHK852045 SRF852024:SRG852045 TBB852024:TBC852045 TKX852024:TKY852045 TUT852024:TUU852045 UEP852024:UEQ852045 UOL852024:UOM852045 UYH852024:UYI852045 VID852024:VIE852045 VRZ852024:VSA852045 WBV852024:WBW852045 WLR852024:WLS852045 WVN852024:WVO852045 G917560:G917581 JB917560:JC917581 SX917560:SY917581 ACT917560:ACU917581 AMP917560:AMQ917581 AWL917560:AWM917581 BGH917560:BGI917581 BQD917560:BQE917581 BZZ917560:CAA917581 CJV917560:CJW917581 CTR917560:CTS917581 DDN917560:DDO917581 DNJ917560:DNK917581 DXF917560:DXG917581 EHB917560:EHC917581 EQX917560:EQY917581 FAT917560:FAU917581 FKP917560:FKQ917581 FUL917560:FUM917581 GEH917560:GEI917581 GOD917560:GOE917581 GXZ917560:GYA917581 HHV917560:HHW917581 HRR917560:HRS917581 IBN917560:IBO917581 ILJ917560:ILK917581 IVF917560:IVG917581 JFB917560:JFC917581 JOX917560:JOY917581 JYT917560:JYU917581 KIP917560:KIQ917581 KSL917560:KSM917581 LCH917560:LCI917581 LMD917560:LME917581 LVZ917560:LWA917581 MFV917560:MFW917581 MPR917560:MPS917581 MZN917560:MZO917581 NJJ917560:NJK917581 NTF917560:NTG917581 ODB917560:ODC917581 OMX917560:OMY917581 OWT917560:OWU917581 PGP917560:PGQ917581 PQL917560:PQM917581 QAH917560:QAI917581 QKD917560:QKE917581 QTZ917560:QUA917581 RDV917560:RDW917581 RNR917560:RNS917581 RXN917560:RXO917581 SHJ917560:SHK917581 SRF917560:SRG917581 TBB917560:TBC917581 TKX917560:TKY917581 TUT917560:TUU917581 UEP917560:UEQ917581 UOL917560:UOM917581 UYH917560:UYI917581 VID917560:VIE917581 VRZ917560:VSA917581 WBV917560:WBW917581 WLR917560:WLS917581 WVN917560:WVO917581 G983096:G983117 JB983096:JC983117 SX983096:SY983117 ACT983096:ACU983117 AMP983096:AMQ983117 AWL983096:AWM983117 BGH983096:BGI983117 BQD983096:BQE983117 BZZ983096:CAA983117 CJV983096:CJW983117 CTR983096:CTS983117 DDN983096:DDO983117 DNJ983096:DNK983117 DXF983096:DXG983117 EHB983096:EHC983117 EQX983096:EQY983117 FAT983096:FAU983117 FKP983096:FKQ983117 FUL983096:FUM983117 GEH983096:GEI983117 GOD983096:GOE983117 GXZ983096:GYA983117 HHV983096:HHW983117 HRR983096:HRS983117 IBN983096:IBO983117 ILJ983096:ILK983117 IVF983096:IVG983117 JFB983096:JFC983117 JOX983096:JOY983117 JYT983096:JYU983117 KIP983096:KIQ983117 KSL983096:KSM983117 LCH983096:LCI983117 LMD983096:LME983117 LVZ983096:LWA983117 MFV983096:MFW983117 MPR983096:MPS983117 MZN983096:MZO983117 NJJ983096:NJK983117 NTF983096:NTG983117 ODB983096:ODC983117 OMX983096:OMY983117 OWT983096:OWU983117 PGP983096:PGQ983117 PQL983096:PQM983117 QAH983096:QAI983117 QKD983096:QKE983117 QTZ983096:QUA983117 RDV983096:RDW983117 RNR983096:RNS983117 RXN983096:RXO983117 SHJ983096:SHK983117 SRF983096:SRG983117 TBB983096:TBC983117 TKX983096:TKY983117 TUT983096:TUU983117 UEP983096:UEQ983117 UOL983096:UOM983117 UYH983096:UYI983117 VID983096:VIE983117 VRZ983096:VSA983117 WBV983096:WBW983117 WLR983096:WLS983117 WVN983096:WVO983117 D57:D61 IX57:IY61 ST57:SU61 ACP57:ACQ61 AML57:AMM61 AWH57:AWI61 BGD57:BGE61 BPZ57:BQA61 BZV57:BZW61 CJR57:CJS61 CTN57:CTO61 DDJ57:DDK61 DNF57:DNG61 DXB57:DXC61 EGX57:EGY61 EQT57:EQU61 FAP57:FAQ61 FKL57:FKM61 FUH57:FUI61 GED57:GEE61 GNZ57:GOA61 GXV57:GXW61 HHR57:HHS61 HRN57:HRO61 IBJ57:IBK61 ILF57:ILG61 IVB57:IVC61 JEX57:JEY61 JOT57:JOU61 JYP57:JYQ61 KIL57:KIM61 KSH57:KSI61 LCD57:LCE61 LLZ57:LMA61 LVV57:LVW61 MFR57:MFS61 MPN57:MPO61 MZJ57:MZK61 NJF57:NJG61 NTB57:NTC61 OCX57:OCY61 OMT57:OMU61 OWP57:OWQ61 PGL57:PGM61 PQH57:PQI61 QAD57:QAE61 QJZ57:QKA61 QTV57:QTW61 RDR57:RDS61 RNN57:RNO61 RXJ57:RXK61 SHF57:SHG61 SRB57:SRC61 TAX57:TAY61 TKT57:TKU61 TUP57:TUQ61 UEL57:UEM61 UOH57:UOI61 UYD57:UYE61 VHZ57:VIA61 VRV57:VRW61 WBR57:WBS61 WLN57:WLO61 WVJ57:WVK61 D65593:D65597 IX65593:IY65597 ST65593:SU65597 ACP65593:ACQ65597 AML65593:AMM65597 AWH65593:AWI65597 BGD65593:BGE65597 BPZ65593:BQA65597 BZV65593:BZW65597 CJR65593:CJS65597 CTN65593:CTO65597 DDJ65593:DDK65597 DNF65593:DNG65597 DXB65593:DXC65597 EGX65593:EGY65597 EQT65593:EQU65597 FAP65593:FAQ65597 FKL65593:FKM65597 FUH65593:FUI65597 GED65593:GEE65597 GNZ65593:GOA65597 GXV65593:GXW65597 HHR65593:HHS65597 HRN65593:HRO65597 IBJ65593:IBK65597 ILF65593:ILG65597 IVB65593:IVC65597 JEX65593:JEY65597 JOT65593:JOU65597 JYP65593:JYQ65597 KIL65593:KIM65597 KSH65593:KSI65597 LCD65593:LCE65597 LLZ65593:LMA65597 LVV65593:LVW65597 MFR65593:MFS65597 MPN65593:MPO65597 MZJ65593:MZK65597 NJF65593:NJG65597 NTB65593:NTC65597 OCX65593:OCY65597 OMT65593:OMU65597 OWP65593:OWQ65597 PGL65593:PGM65597 PQH65593:PQI65597 QAD65593:QAE65597 QJZ65593:QKA65597 QTV65593:QTW65597 RDR65593:RDS65597 RNN65593:RNO65597 RXJ65593:RXK65597 SHF65593:SHG65597 SRB65593:SRC65597 TAX65593:TAY65597 TKT65593:TKU65597 TUP65593:TUQ65597 UEL65593:UEM65597 UOH65593:UOI65597 UYD65593:UYE65597 VHZ65593:VIA65597 VRV65593:VRW65597 WBR65593:WBS65597 WLN65593:WLO65597 WVJ65593:WVK65597 D131129:D131133 IX131129:IY131133 ST131129:SU131133 ACP131129:ACQ131133 AML131129:AMM131133 AWH131129:AWI131133 BGD131129:BGE131133 BPZ131129:BQA131133 BZV131129:BZW131133 CJR131129:CJS131133 CTN131129:CTO131133 DDJ131129:DDK131133 DNF131129:DNG131133 DXB131129:DXC131133 EGX131129:EGY131133 EQT131129:EQU131133 FAP131129:FAQ131133 FKL131129:FKM131133 FUH131129:FUI131133 GED131129:GEE131133 GNZ131129:GOA131133 GXV131129:GXW131133 HHR131129:HHS131133 HRN131129:HRO131133 IBJ131129:IBK131133 ILF131129:ILG131133 IVB131129:IVC131133 JEX131129:JEY131133 JOT131129:JOU131133 JYP131129:JYQ131133 KIL131129:KIM131133 KSH131129:KSI131133 LCD131129:LCE131133 LLZ131129:LMA131133 LVV131129:LVW131133 MFR131129:MFS131133 MPN131129:MPO131133 MZJ131129:MZK131133 NJF131129:NJG131133 NTB131129:NTC131133 OCX131129:OCY131133 OMT131129:OMU131133 OWP131129:OWQ131133 PGL131129:PGM131133 PQH131129:PQI131133 QAD131129:QAE131133 QJZ131129:QKA131133 QTV131129:QTW131133 RDR131129:RDS131133 RNN131129:RNO131133 RXJ131129:RXK131133 SHF131129:SHG131133 SRB131129:SRC131133 TAX131129:TAY131133 TKT131129:TKU131133 TUP131129:TUQ131133 UEL131129:UEM131133 UOH131129:UOI131133 UYD131129:UYE131133 VHZ131129:VIA131133 VRV131129:VRW131133 WBR131129:WBS131133 WLN131129:WLO131133 WVJ131129:WVK131133 D196665:D196669 IX196665:IY196669 ST196665:SU196669 ACP196665:ACQ196669 AML196665:AMM196669 AWH196665:AWI196669 BGD196665:BGE196669 BPZ196665:BQA196669 BZV196665:BZW196669 CJR196665:CJS196669 CTN196665:CTO196669 DDJ196665:DDK196669 DNF196665:DNG196669 DXB196665:DXC196669 EGX196665:EGY196669 EQT196665:EQU196669 FAP196665:FAQ196669 FKL196665:FKM196669 FUH196665:FUI196669 GED196665:GEE196669 GNZ196665:GOA196669 GXV196665:GXW196669 HHR196665:HHS196669 HRN196665:HRO196669 IBJ196665:IBK196669 ILF196665:ILG196669 IVB196665:IVC196669 JEX196665:JEY196669 JOT196665:JOU196669 JYP196665:JYQ196669 KIL196665:KIM196669 KSH196665:KSI196669 LCD196665:LCE196669 LLZ196665:LMA196669 LVV196665:LVW196669 MFR196665:MFS196669 MPN196665:MPO196669 MZJ196665:MZK196669 NJF196665:NJG196669 NTB196665:NTC196669 OCX196665:OCY196669 OMT196665:OMU196669 OWP196665:OWQ196669 PGL196665:PGM196669 PQH196665:PQI196669 QAD196665:QAE196669 QJZ196665:QKA196669 QTV196665:QTW196669 RDR196665:RDS196669 RNN196665:RNO196669 RXJ196665:RXK196669 SHF196665:SHG196669 SRB196665:SRC196669 TAX196665:TAY196669 TKT196665:TKU196669 TUP196665:TUQ196669 UEL196665:UEM196669 UOH196665:UOI196669 UYD196665:UYE196669 VHZ196665:VIA196669 VRV196665:VRW196669 WBR196665:WBS196669 WLN196665:WLO196669 WVJ196665:WVK196669 D262201:D262205 IX262201:IY262205 ST262201:SU262205 ACP262201:ACQ262205 AML262201:AMM262205 AWH262201:AWI262205 BGD262201:BGE262205 BPZ262201:BQA262205 BZV262201:BZW262205 CJR262201:CJS262205 CTN262201:CTO262205 DDJ262201:DDK262205 DNF262201:DNG262205 DXB262201:DXC262205 EGX262201:EGY262205 EQT262201:EQU262205 FAP262201:FAQ262205 FKL262201:FKM262205 FUH262201:FUI262205 GED262201:GEE262205 GNZ262201:GOA262205 GXV262201:GXW262205 HHR262201:HHS262205 HRN262201:HRO262205 IBJ262201:IBK262205 ILF262201:ILG262205 IVB262201:IVC262205 JEX262201:JEY262205 JOT262201:JOU262205 JYP262201:JYQ262205 KIL262201:KIM262205 KSH262201:KSI262205 LCD262201:LCE262205 LLZ262201:LMA262205 LVV262201:LVW262205 MFR262201:MFS262205 MPN262201:MPO262205 MZJ262201:MZK262205 NJF262201:NJG262205 NTB262201:NTC262205 OCX262201:OCY262205 OMT262201:OMU262205 OWP262201:OWQ262205 PGL262201:PGM262205 PQH262201:PQI262205 QAD262201:QAE262205 QJZ262201:QKA262205 QTV262201:QTW262205 RDR262201:RDS262205 RNN262201:RNO262205 RXJ262201:RXK262205 SHF262201:SHG262205 SRB262201:SRC262205 TAX262201:TAY262205 TKT262201:TKU262205 TUP262201:TUQ262205 UEL262201:UEM262205 UOH262201:UOI262205 UYD262201:UYE262205 VHZ262201:VIA262205 VRV262201:VRW262205 WBR262201:WBS262205 WLN262201:WLO262205 WVJ262201:WVK262205 D327737:D327741 IX327737:IY327741 ST327737:SU327741 ACP327737:ACQ327741 AML327737:AMM327741 AWH327737:AWI327741 BGD327737:BGE327741 BPZ327737:BQA327741 BZV327737:BZW327741 CJR327737:CJS327741 CTN327737:CTO327741 DDJ327737:DDK327741 DNF327737:DNG327741 DXB327737:DXC327741 EGX327737:EGY327741 EQT327737:EQU327741 FAP327737:FAQ327741 FKL327737:FKM327741 FUH327737:FUI327741 GED327737:GEE327741 GNZ327737:GOA327741 GXV327737:GXW327741 HHR327737:HHS327741 HRN327737:HRO327741 IBJ327737:IBK327741 ILF327737:ILG327741 IVB327737:IVC327741 JEX327737:JEY327741 JOT327737:JOU327741 JYP327737:JYQ327741 KIL327737:KIM327741 KSH327737:KSI327741 LCD327737:LCE327741 LLZ327737:LMA327741 LVV327737:LVW327741 MFR327737:MFS327741 MPN327737:MPO327741 MZJ327737:MZK327741 NJF327737:NJG327741 NTB327737:NTC327741 OCX327737:OCY327741 OMT327737:OMU327741 OWP327737:OWQ327741 PGL327737:PGM327741 PQH327737:PQI327741 QAD327737:QAE327741 QJZ327737:QKA327741 QTV327737:QTW327741 RDR327737:RDS327741 RNN327737:RNO327741 RXJ327737:RXK327741 SHF327737:SHG327741 SRB327737:SRC327741 TAX327737:TAY327741 TKT327737:TKU327741 TUP327737:TUQ327741 UEL327737:UEM327741 UOH327737:UOI327741 UYD327737:UYE327741 VHZ327737:VIA327741 VRV327737:VRW327741 WBR327737:WBS327741 WLN327737:WLO327741 WVJ327737:WVK327741 D393273:D393277 IX393273:IY393277 ST393273:SU393277 ACP393273:ACQ393277 AML393273:AMM393277 AWH393273:AWI393277 BGD393273:BGE393277 BPZ393273:BQA393277 BZV393273:BZW393277 CJR393273:CJS393277 CTN393273:CTO393277 DDJ393273:DDK393277 DNF393273:DNG393277 DXB393273:DXC393277 EGX393273:EGY393277 EQT393273:EQU393277 FAP393273:FAQ393277 FKL393273:FKM393277 FUH393273:FUI393277 GED393273:GEE393277 GNZ393273:GOA393277 GXV393273:GXW393277 HHR393273:HHS393277 HRN393273:HRO393277 IBJ393273:IBK393277 ILF393273:ILG393277 IVB393273:IVC393277 JEX393273:JEY393277 JOT393273:JOU393277 JYP393273:JYQ393277 KIL393273:KIM393277 KSH393273:KSI393277 LCD393273:LCE393277 LLZ393273:LMA393277 LVV393273:LVW393277 MFR393273:MFS393277 MPN393273:MPO393277 MZJ393273:MZK393277 NJF393273:NJG393277 NTB393273:NTC393277 OCX393273:OCY393277 OMT393273:OMU393277 OWP393273:OWQ393277 PGL393273:PGM393277 PQH393273:PQI393277 QAD393273:QAE393277 QJZ393273:QKA393277 QTV393273:QTW393277 RDR393273:RDS393277 RNN393273:RNO393277 RXJ393273:RXK393277 SHF393273:SHG393277 SRB393273:SRC393277 TAX393273:TAY393277 TKT393273:TKU393277 TUP393273:TUQ393277 UEL393273:UEM393277 UOH393273:UOI393277 UYD393273:UYE393277 VHZ393273:VIA393277 VRV393273:VRW393277 WBR393273:WBS393277 WLN393273:WLO393277 WVJ393273:WVK393277 D458809:D458813 IX458809:IY458813 ST458809:SU458813 ACP458809:ACQ458813 AML458809:AMM458813 AWH458809:AWI458813 BGD458809:BGE458813 BPZ458809:BQA458813 BZV458809:BZW458813 CJR458809:CJS458813 CTN458809:CTO458813 DDJ458809:DDK458813 DNF458809:DNG458813 DXB458809:DXC458813 EGX458809:EGY458813 EQT458809:EQU458813 FAP458809:FAQ458813 FKL458809:FKM458813 FUH458809:FUI458813 GED458809:GEE458813 GNZ458809:GOA458813 GXV458809:GXW458813 HHR458809:HHS458813 HRN458809:HRO458813 IBJ458809:IBK458813 ILF458809:ILG458813 IVB458809:IVC458813 JEX458809:JEY458813 JOT458809:JOU458813 JYP458809:JYQ458813 KIL458809:KIM458813 KSH458809:KSI458813 LCD458809:LCE458813 LLZ458809:LMA458813 LVV458809:LVW458813 MFR458809:MFS458813 MPN458809:MPO458813 MZJ458809:MZK458813 NJF458809:NJG458813 NTB458809:NTC458813 OCX458809:OCY458813 OMT458809:OMU458813 OWP458809:OWQ458813 PGL458809:PGM458813 PQH458809:PQI458813 QAD458809:QAE458813 QJZ458809:QKA458813 QTV458809:QTW458813 RDR458809:RDS458813 RNN458809:RNO458813 RXJ458809:RXK458813 SHF458809:SHG458813 SRB458809:SRC458813 TAX458809:TAY458813 TKT458809:TKU458813 TUP458809:TUQ458813 UEL458809:UEM458813 UOH458809:UOI458813 UYD458809:UYE458813 VHZ458809:VIA458813 VRV458809:VRW458813 WBR458809:WBS458813 WLN458809:WLO458813 WVJ458809:WVK458813 D524345:D524349 IX524345:IY524349 ST524345:SU524349 ACP524345:ACQ524349 AML524345:AMM524349 AWH524345:AWI524349 BGD524345:BGE524349 BPZ524345:BQA524349 BZV524345:BZW524349 CJR524345:CJS524349 CTN524345:CTO524349 DDJ524345:DDK524349 DNF524345:DNG524349 DXB524345:DXC524349 EGX524345:EGY524349 EQT524345:EQU524349 FAP524345:FAQ524349 FKL524345:FKM524349 FUH524345:FUI524349 GED524345:GEE524349 GNZ524345:GOA524349 GXV524345:GXW524349 HHR524345:HHS524349 HRN524345:HRO524349 IBJ524345:IBK524349 ILF524345:ILG524349 IVB524345:IVC524349 JEX524345:JEY524349 JOT524345:JOU524349 JYP524345:JYQ524349 KIL524345:KIM524349 KSH524345:KSI524349 LCD524345:LCE524349 LLZ524345:LMA524349 LVV524345:LVW524349 MFR524345:MFS524349 MPN524345:MPO524349 MZJ524345:MZK524349 NJF524345:NJG524349 NTB524345:NTC524349 OCX524345:OCY524349 OMT524345:OMU524349 OWP524345:OWQ524349 PGL524345:PGM524349 PQH524345:PQI524349 QAD524345:QAE524349 QJZ524345:QKA524349 QTV524345:QTW524349 RDR524345:RDS524349 RNN524345:RNO524349 RXJ524345:RXK524349 SHF524345:SHG524349 SRB524345:SRC524349 TAX524345:TAY524349 TKT524345:TKU524349 TUP524345:TUQ524349 UEL524345:UEM524349 UOH524345:UOI524349 UYD524345:UYE524349 VHZ524345:VIA524349 VRV524345:VRW524349 WBR524345:WBS524349 WLN524345:WLO524349 WVJ524345:WVK524349 D589881:D589885 IX589881:IY589885 ST589881:SU589885 ACP589881:ACQ589885 AML589881:AMM589885 AWH589881:AWI589885 BGD589881:BGE589885 BPZ589881:BQA589885 BZV589881:BZW589885 CJR589881:CJS589885 CTN589881:CTO589885 DDJ589881:DDK589885 DNF589881:DNG589885 DXB589881:DXC589885 EGX589881:EGY589885 EQT589881:EQU589885 FAP589881:FAQ589885 FKL589881:FKM589885 FUH589881:FUI589885 GED589881:GEE589885 GNZ589881:GOA589885 GXV589881:GXW589885 HHR589881:HHS589885 HRN589881:HRO589885 IBJ589881:IBK589885 ILF589881:ILG589885 IVB589881:IVC589885 JEX589881:JEY589885 JOT589881:JOU589885 JYP589881:JYQ589885 KIL589881:KIM589885 KSH589881:KSI589885 LCD589881:LCE589885 LLZ589881:LMA589885 LVV589881:LVW589885 MFR589881:MFS589885 MPN589881:MPO589885 MZJ589881:MZK589885 NJF589881:NJG589885 NTB589881:NTC589885 OCX589881:OCY589885 OMT589881:OMU589885 OWP589881:OWQ589885 PGL589881:PGM589885 PQH589881:PQI589885 QAD589881:QAE589885 QJZ589881:QKA589885 QTV589881:QTW589885 RDR589881:RDS589885 RNN589881:RNO589885 RXJ589881:RXK589885 SHF589881:SHG589885 SRB589881:SRC589885 TAX589881:TAY589885 TKT589881:TKU589885 TUP589881:TUQ589885 UEL589881:UEM589885 UOH589881:UOI589885 UYD589881:UYE589885 VHZ589881:VIA589885 VRV589881:VRW589885 WBR589881:WBS589885 WLN589881:WLO589885 WVJ589881:WVK589885 D655417:D655421 IX655417:IY655421 ST655417:SU655421 ACP655417:ACQ655421 AML655417:AMM655421 AWH655417:AWI655421 BGD655417:BGE655421 BPZ655417:BQA655421 BZV655417:BZW655421 CJR655417:CJS655421 CTN655417:CTO655421 DDJ655417:DDK655421 DNF655417:DNG655421 DXB655417:DXC655421 EGX655417:EGY655421 EQT655417:EQU655421 FAP655417:FAQ655421 FKL655417:FKM655421 FUH655417:FUI655421 GED655417:GEE655421 GNZ655417:GOA655421 GXV655417:GXW655421 HHR655417:HHS655421 HRN655417:HRO655421 IBJ655417:IBK655421 ILF655417:ILG655421 IVB655417:IVC655421 JEX655417:JEY655421 JOT655417:JOU655421 JYP655417:JYQ655421 KIL655417:KIM655421 KSH655417:KSI655421 LCD655417:LCE655421 LLZ655417:LMA655421 LVV655417:LVW655421 MFR655417:MFS655421 MPN655417:MPO655421 MZJ655417:MZK655421 NJF655417:NJG655421 NTB655417:NTC655421 OCX655417:OCY655421 OMT655417:OMU655421 OWP655417:OWQ655421 PGL655417:PGM655421 PQH655417:PQI655421 QAD655417:QAE655421 QJZ655417:QKA655421 QTV655417:QTW655421 RDR655417:RDS655421 RNN655417:RNO655421 RXJ655417:RXK655421 SHF655417:SHG655421 SRB655417:SRC655421 TAX655417:TAY655421 TKT655417:TKU655421 TUP655417:TUQ655421 UEL655417:UEM655421 UOH655417:UOI655421 UYD655417:UYE655421 VHZ655417:VIA655421 VRV655417:VRW655421 WBR655417:WBS655421 WLN655417:WLO655421 WVJ655417:WVK655421 D720953:D720957 IX720953:IY720957 ST720953:SU720957 ACP720953:ACQ720957 AML720953:AMM720957 AWH720953:AWI720957 BGD720953:BGE720957 BPZ720953:BQA720957 BZV720953:BZW720957 CJR720953:CJS720957 CTN720953:CTO720957 DDJ720953:DDK720957 DNF720953:DNG720957 DXB720953:DXC720957 EGX720953:EGY720957 EQT720953:EQU720957 FAP720953:FAQ720957 FKL720953:FKM720957 FUH720953:FUI720957 GED720953:GEE720957 GNZ720953:GOA720957 GXV720953:GXW720957 HHR720953:HHS720957 HRN720953:HRO720957 IBJ720953:IBK720957 ILF720953:ILG720957 IVB720953:IVC720957 JEX720953:JEY720957 JOT720953:JOU720957 JYP720953:JYQ720957 KIL720953:KIM720957 KSH720953:KSI720957 LCD720953:LCE720957 LLZ720953:LMA720957 LVV720953:LVW720957 MFR720953:MFS720957 MPN720953:MPO720957 MZJ720953:MZK720957 NJF720953:NJG720957 NTB720953:NTC720957 OCX720953:OCY720957 OMT720953:OMU720957 OWP720953:OWQ720957 PGL720953:PGM720957 PQH720953:PQI720957 QAD720953:QAE720957 QJZ720953:QKA720957 QTV720953:QTW720957 RDR720953:RDS720957 RNN720953:RNO720957 RXJ720953:RXK720957 SHF720953:SHG720957 SRB720953:SRC720957 TAX720953:TAY720957 TKT720953:TKU720957 TUP720953:TUQ720957 UEL720953:UEM720957 UOH720953:UOI720957 UYD720953:UYE720957 VHZ720953:VIA720957 VRV720953:VRW720957 WBR720953:WBS720957 WLN720953:WLO720957 WVJ720953:WVK720957 D786489:D786493 IX786489:IY786493 ST786489:SU786493 ACP786489:ACQ786493 AML786489:AMM786493 AWH786489:AWI786493 BGD786489:BGE786493 BPZ786489:BQA786493 BZV786489:BZW786493 CJR786489:CJS786493 CTN786489:CTO786493 DDJ786489:DDK786493 DNF786489:DNG786493 DXB786489:DXC786493 EGX786489:EGY786493 EQT786489:EQU786493 FAP786489:FAQ786493 FKL786489:FKM786493 FUH786489:FUI786493 GED786489:GEE786493 GNZ786489:GOA786493 GXV786489:GXW786493 HHR786489:HHS786493 HRN786489:HRO786493 IBJ786489:IBK786493 ILF786489:ILG786493 IVB786489:IVC786493 JEX786489:JEY786493 JOT786489:JOU786493 JYP786489:JYQ786493 KIL786489:KIM786493 KSH786489:KSI786493 LCD786489:LCE786493 LLZ786489:LMA786493 LVV786489:LVW786493 MFR786489:MFS786493 MPN786489:MPO786493 MZJ786489:MZK786493 NJF786489:NJG786493 NTB786489:NTC786493 OCX786489:OCY786493 OMT786489:OMU786493 OWP786489:OWQ786493 PGL786489:PGM786493 PQH786489:PQI786493 QAD786489:QAE786493 QJZ786489:QKA786493 QTV786489:QTW786493 RDR786489:RDS786493 RNN786489:RNO786493 RXJ786489:RXK786493 SHF786489:SHG786493 SRB786489:SRC786493 TAX786489:TAY786493 TKT786489:TKU786493 TUP786489:TUQ786493 UEL786489:UEM786493 UOH786489:UOI786493 UYD786489:UYE786493 VHZ786489:VIA786493 VRV786489:VRW786493 WBR786489:WBS786493 WLN786489:WLO786493 WVJ786489:WVK786493 D852025:D852029 IX852025:IY852029 ST852025:SU852029 ACP852025:ACQ852029 AML852025:AMM852029 AWH852025:AWI852029 BGD852025:BGE852029 BPZ852025:BQA852029 BZV852025:BZW852029 CJR852025:CJS852029 CTN852025:CTO852029 DDJ852025:DDK852029 DNF852025:DNG852029 DXB852025:DXC852029 EGX852025:EGY852029 EQT852025:EQU852029 FAP852025:FAQ852029 FKL852025:FKM852029 FUH852025:FUI852029 GED852025:GEE852029 GNZ852025:GOA852029 GXV852025:GXW852029 HHR852025:HHS852029 HRN852025:HRO852029 IBJ852025:IBK852029 ILF852025:ILG852029 IVB852025:IVC852029 JEX852025:JEY852029 JOT852025:JOU852029 JYP852025:JYQ852029 KIL852025:KIM852029 KSH852025:KSI852029 LCD852025:LCE852029 LLZ852025:LMA852029 LVV852025:LVW852029 MFR852025:MFS852029 MPN852025:MPO852029 MZJ852025:MZK852029 NJF852025:NJG852029 NTB852025:NTC852029 OCX852025:OCY852029 OMT852025:OMU852029 OWP852025:OWQ852029 PGL852025:PGM852029 PQH852025:PQI852029 QAD852025:QAE852029 QJZ852025:QKA852029 QTV852025:QTW852029 RDR852025:RDS852029 RNN852025:RNO852029 RXJ852025:RXK852029 SHF852025:SHG852029 SRB852025:SRC852029 TAX852025:TAY852029 TKT852025:TKU852029 TUP852025:TUQ852029 UEL852025:UEM852029 UOH852025:UOI852029 UYD852025:UYE852029 VHZ852025:VIA852029 VRV852025:VRW852029 WBR852025:WBS852029 WLN852025:WLO852029 WVJ852025:WVK852029 D917561:D917565 IX917561:IY917565 ST917561:SU917565 ACP917561:ACQ917565 AML917561:AMM917565 AWH917561:AWI917565 BGD917561:BGE917565 BPZ917561:BQA917565 BZV917561:BZW917565 CJR917561:CJS917565 CTN917561:CTO917565 DDJ917561:DDK917565 DNF917561:DNG917565 DXB917561:DXC917565 EGX917561:EGY917565 EQT917561:EQU917565 FAP917561:FAQ917565 FKL917561:FKM917565 FUH917561:FUI917565 GED917561:GEE917565 GNZ917561:GOA917565 GXV917561:GXW917565 HHR917561:HHS917565 HRN917561:HRO917565 IBJ917561:IBK917565 ILF917561:ILG917565 IVB917561:IVC917565 JEX917561:JEY917565 JOT917561:JOU917565 JYP917561:JYQ917565 KIL917561:KIM917565 KSH917561:KSI917565 LCD917561:LCE917565 LLZ917561:LMA917565 LVV917561:LVW917565 MFR917561:MFS917565 MPN917561:MPO917565 MZJ917561:MZK917565 NJF917561:NJG917565 NTB917561:NTC917565 OCX917561:OCY917565 OMT917561:OMU917565 OWP917561:OWQ917565 PGL917561:PGM917565 PQH917561:PQI917565 QAD917561:QAE917565 QJZ917561:QKA917565 QTV917561:QTW917565 RDR917561:RDS917565 RNN917561:RNO917565 RXJ917561:RXK917565 SHF917561:SHG917565 SRB917561:SRC917565 TAX917561:TAY917565 TKT917561:TKU917565 TUP917561:TUQ917565 UEL917561:UEM917565 UOH917561:UOI917565 UYD917561:UYE917565 VHZ917561:VIA917565 VRV917561:VRW917565 WBR917561:WBS917565 WLN917561:WLO917565 WVJ917561:WVK917565 D983097:D983101 IX983097:IY983101 ST983097:SU983101 ACP983097:ACQ983101 AML983097:AMM983101 AWH983097:AWI983101 BGD983097:BGE983101 BPZ983097:BQA983101 BZV983097:BZW983101 CJR983097:CJS983101 CTN983097:CTO983101 DDJ983097:DDK983101 DNF983097:DNG983101 DXB983097:DXC983101 EGX983097:EGY983101 EQT983097:EQU983101 FAP983097:FAQ983101 FKL983097:FKM983101 FUH983097:FUI983101 GED983097:GEE983101 GNZ983097:GOA983101 GXV983097:GXW983101 HHR983097:HHS983101 HRN983097:HRO983101 IBJ983097:IBK983101 ILF983097:ILG983101 IVB983097:IVC983101 JEX983097:JEY983101 JOT983097:JOU983101 JYP983097:JYQ983101 KIL983097:KIM983101 KSH983097:KSI983101 LCD983097:LCE983101 LLZ983097:LMA983101 LVV983097:LVW983101 MFR983097:MFS983101 MPN983097:MPO983101 MZJ983097:MZK983101 NJF983097:NJG983101 NTB983097:NTC983101 OCX983097:OCY983101 OMT983097:OMU983101 OWP983097:OWQ983101 PGL983097:PGM983101 PQH983097:PQI983101 QAD983097:QAE983101 QJZ983097:QKA983101 QTV983097:QTW983101 RDR983097:RDS983101 RNN983097:RNO983101 RXJ983097:RXK983101 SHF983097:SHG983101 SRB983097:SRC983101 TAX983097:TAY983101 TKT983097:TKU983101 TUP983097:TUQ983101 UEL983097:UEM983101 UOH983097:UOI983101 UYD983097:UYE983101 VHZ983097:VIA983101 VRV983097:VRW983101 WBR983097:WBS983101 WLN983097:WLO983101 WVJ983097:WVK983101 D68:D70 IX68:IY70 ST68:SU70 ACP68:ACQ70 AML68:AMM70 AWH68:AWI70 BGD68:BGE70 BPZ68:BQA70 BZV68:BZW70 CJR68:CJS70 CTN68:CTO70 DDJ68:DDK70 DNF68:DNG70 DXB68:DXC70 EGX68:EGY70 EQT68:EQU70 FAP68:FAQ70 FKL68:FKM70 FUH68:FUI70 GED68:GEE70 GNZ68:GOA70 GXV68:GXW70 HHR68:HHS70 HRN68:HRO70 IBJ68:IBK70 ILF68:ILG70 IVB68:IVC70 JEX68:JEY70 JOT68:JOU70 JYP68:JYQ70 KIL68:KIM70 KSH68:KSI70 LCD68:LCE70 LLZ68:LMA70 LVV68:LVW70 MFR68:MFS70 MPN68:MPO70 MZJ68:MZK70 NJF68:NJG70 NTB68:NTC70 OCX68:OCY70 OMT68:OMU70 OWP68:OWQ70 PGL68:PGM70 PQH68:PQI70 QAD68:QAE70 QJZ68:QKA70 QTV68:QTW70 RDR68:RDS70 RNN68:RNO70 RXJ68:RXK70 SHF68:SHG70 SRB68:SRC70 TAX68:TAY70 TKT68:TKU70 TUP68:TUQ70 UEL68:UEM70 UOH68:UOI70 UYD68:UYE70 VHZ68:VIA70 VRV68:VRW70 WBR68:WBS70 WLN68:WLO70 WVJ68:WVK70 D65604:D65606 IX65604:IY65606 ST65604:SU65606 ACP65604:ACQ65606 AML65604:AMM65606 AWH65604:AWI65606 BGD65604:BGE65606 BPZ65604:BQA65606 BZV65604:BZW65606 CJR65604:CJS65606 CTN65604:CTO65606 DDJ65604:DDK65606 DNF65604:DNG65606 DXB65604:DXC65606 EGX65604:EGY65606 EQT65604:EQU65606 FAP65604:FAQ65606 FKL65604:FKM65606 FUH65604:FUI65606 GED65604:GEE65606 GNZ65604:GOA65606 GXV65604:GXW65606 HHR65604:HHS65606 HRN65604:HRO65606 IBJ65604:IBK65606 ILF65604:ILG65606 IVB65604:IVC65606 JEX65604:JEY65606 JOT65604:JOU65606 JYP65604:JYQ65606 KIL65604:KIM65606 KSH65604:KSI65606 LCD65604:LCE65606 LLZ65604:LMA65606 LVV65604:LVW65606 MFR65604:MFS65606 MPN65604:MPO65606 MZJ65604:MZK65606 NJF65604:NJG65606 NTB65604:NTC65606 OCX65604:OCY65606 OMT65604:OMU65606 OWP65604:OWQ65606 PGL65604:PGM65606 PQH65604:PQI65606 QAD65604:QAE65606 QJZ65604:QKA65606 QTV65604:QTW65606 RDR65604:RDS65606 RNN65604:RNO65606 RXJ65604:RXK65606 SHF65604:SHG65606 SRB65604:SRC65606 TAX65604:TAY65606 TKT65604:TKU65606 TUP65604:TUQ65606 UEL65604:UEM65606 UOH65604:UOI65606 UYD65604:UYE65606 VHZ65604:VIA65606 VRV65604:VRW65606 WBR65604:WBS65606 WLN65604:WLO65606 WVJ65604:WVK65606 D131140:D131142 IX131140:IY131142 ST131140:SU131142 ACP131140:ACQ131142 AML131140:AMM131142 AWH131140:AWI131142 BGD131140:BGE131142 BPZ131140:BQA131142 BZV131140:BZW131142 CJR131140:CJS131142 CTN131140:CTO131142 DDJ131140:DDK131142 DNF131140:DNG131142 DXB131140:DXC131142 EGX131140:EGY131142 EQT131140:EQU131142 FAP131140:FAQ131142 FKL131140:FKM131142 FUH131140:FUI131142 GED131140:GEE131142 GNZ131140:GOA131142 GXV131140:GXW131142 HHR131140:HHS131142 HRN131140:HRO131142 IBJ131140:IBK131142 ILF131140:ILG131142 IVB131140:IVC131142 JEX131140:JEY131142 JOT131140:JOU131142 JYP131140:JYQ131142 KIL131140:KIM131142 KSH131140:KSI131142 LCD131140:LCE131142 LLZ131140:LMA131142 LVV131140:LVW131142 MFR131140:MFS131142 MPN131140:MPO131142 MZJ131140:MZK131142 NJF131140:NJG131142 NTB131140:NTC131142 OCX131140:OCY131142 OMT131140:OMU131142 OWP131140:OWQ131142 PGL131140:PGM131142 PQH131140:PQI131142 QAD131140:QAE131142 QJZ131140:QKA131142 QTV131140:QTW131142 RDR131140:RDS131142 RNN131140:RNO131142 RXJ131140:RXK131142 SHF131140:SHG131142 SRB131140:SRC131142 TAX131140:TAY131142 TKT131140:TKU131142 TUP131140:TUQ131142 UEL131140:UEM131142 UOH131140:UOI131142 UYD131140:UYE131142 VHZ131140:VIA131142 VRV131140:VRW131142 WBR131140:WBS131142 WLN131140:WLO131142 WVJ131140:WVK131142 D196676:D196678 IX196676:IY196678 ST196676:SU196678 ACP196676:ACQ196678 AML196676:AMM196678 AWH196676:AWI196678 BGD196676:BGE196678 BPZ196676:BQA196678 BZV196676:BZW196678 CJR196676:CJS196678 CTN196676:CTO196678 DDJ196676:DDK196678 DNF196676:DNG196678 DXB196676:DXC196678 EGX196676:EGY196678 EQT196676:EQU196678 FAP196676:FAQ196678 FKL196676:FKM196678 FUH196676:FUI196678 GED196676:GEE196678 GNZ196676:GOA196678 GXV196676:GXW196678 HHR196676:HHS196678 HRN196676:HRO196678 IBJ196676:IBK196678 ILF196676:ILG196678 IVB196676:IVC196678 JEX196676:JEY196678 JOT196676:JOU196678 JYP196676:JYQ196678 KIL196676:KIM196678 KSH196676:KSI196678 LCD196676:LCE196678 LLZ196676:LMA196678 LVV196676:LVW196678 MFR196676:MFS196678 MPN196676:MPO196678 MZJ196676:MZK196678 NJF196676:NJG196678 NTB196676:NTC196678 OCX196676:OCY196678 OMT196676:OMU196678 OWP196676:OWQ196678 PGL196676:PGM196678 PQH196676:PQI196678 QAD196676:QAE196678 QJZ196676:QKA196678 QTV196676:QTW196678 RDR196676:RDS196678 RNN196676:RNO196678 RXJ196676:RXK196678 SHF196676:SHG196678 SRB196676:SRC196678 TAX196676:TAY196678 TKT196676:TKU196678 TUP196676:TUQ196678 UEL196676:UEM196678 UOH196676:UOI196678 UYD196676:UYE196678 VHZ196676:VIA196678 VRV196676:VRW196678 WBR196676:WBS196678 WLN196676:WLO196678 WVJ196676:WVK196678 D262212:D262214 IX262212:IY262214 ST262212:SU262214 ACP262212:ACQ262214 AML262212:AMM262214 AWH262212:AWI262214 BGD262212:BGE262214 BPZ262212:BQA262214 BZV262212:BZW262214 CJR262212:CJS262214 CTN262212:CTO262214 DDJ262212:DDK262214 DNF262212:DNG262214 DXB262212:DXC262214 EGX262212:EGY262214 EQT262212:EQU262214 FAP262212:FAQ262214 FKL262212:FKM262214 FUH262212:FUI262214 GED262212:GEE262214 GNZ262212:GOA262214 GXV262212:GXW262214 HHR262212:HHS262214 HRN262212:HRO262214 IBJ262212:IBK262214 ILF262212:ILG262214 IVB262212:IVC262214 JEX262212:JEY262214 JOT262212:JOU262214 JYP262212:JYQ262214 KIL262212:KIM262214 KSH262212:KSI262214 LCD262212:LCE262214 LLZ262212:LMA262214 LVV262212:LVW262214 MFR262212:MFS262214 MPN262212:MPO262214 MZJ262212:MZK262214 NJF262212:NJG262214 NTB262212:NTC262214 OCX262212:OCY262214 OMT262212:OMU262214 OWP262212:OWQ262214 PGL262212:PGM262214 PQH262212:PQI262214 QAD262212:QAE262214 QJZ262212:QKA262214 QTV262212:QTW262214 RDR262212:RDS262214 RNN262212:RNO262214 RXJ262212:RXK262214 SHF262212:SHG262214 SRB262212:SRC262214 TAX262212:TAY262214 TKT262212:TKU262214 TUP262212:TUQ262214 UEL262212:UEM262214 UOH262212:UOI262214 UYD262212:UYE262214 VHZ262212:VIA262214 VRV262212:VRW262214 WBR262212:WBS262214 WLN262212:WLO262214 WVJ262212:WVK262214 D327748:D327750 IX327748:IY327750 ST327748:SU327750 ACP327748:ACQ327750 AML327748:AMM327750 AWH327748:AWI327750 BGD327748:BGE327750 BPZ327748:BQA327750 BZV327748:BZW327750 CJR327748:CJS327750 CTN327748:CTO327750 DDJ327748:DDK327750 DNF327748:DNG327750 DXB327748:DXC327750 EGX327748:EGY327750 EQT327748:EQU327750 FAP327748:FAQ327750 FKL327748:FKM327750 FUH327748:FUI327750 GED327748:GEE327750 GNZ327748:GOA327750 GXV327748:GXW327750 HHR327748:HHS327750 HRN327748:HRO327750 IBJ327748:IBK327750 ILF327748:ILG327750 IVB327748:IVC327750 JEX327748:JEY327750 JOT327748:JOU327750 JYP327748:JYQ327750 KIL327748:KIM327750 KSH327748:KSI327750 LCD327748:LCE327750 LLZ327748:LMA327750 LVV327748:LVW327750 MFR327748:MFS327750 MPN327748:MPO327750 MZJ327748:MZK327750 NJF327748:NJG327750 NTB327748:NTC327750 OCX327748:OCY327750 OMT327748:OMU327750 OWP327748:OWQ327750 PGL327748:PGM327750 PQH327748:PQI327750 QAD327748:QAE327750 QJZ327748:QKA327750 QTV327748:QTW327750 RDR327748:RDS327750 RNN327748:RNO327750 RXJ327748:RXK327750 SHF327748:SHG327750 SRB327748:SRC327750 TAX327748:TAY327750 TKT327748:TKU327750 TUP327748:TUQ327750 UEL327748:UEM327750 UOH327748:UOI327750 UYD327748:UYE327750 VHZ327748:VIA327750 VRV327748:VRW327750 WBR327748:WBS327750 WLN327748:WLO327750 WVJ327748:WVK327750 D393284:D393286 IX393284:IY393286 ST393284:SU393286 ACP393284:ACQ393286 AML393284:AMM393286 AWH393284:AWI393286 BGD393284:BGE393286 BPZ393284:BQA393286 BZV393284:BZW393286 CJR393284:CJS393286 CTN393284:CTO393286 DDJ393284:DDK393286 DNF393284:DNG393286 DXB393284:DXC393286 EGX393284:EGY393286 EQT393284:EQU393286 FAP393284:FAQ393286 FKL393284:FKM393286 FUH393284:FUI393286 GED393284:GEE393286 GNZ393284:GOA393286 GXV393284:GXW393286 HHR393284:HHS393286 HRN393284:HRO393286 IBJ393284:IBK393286 ILF393284:ILG393286 IVB393284:IVC393286 JEX393284:JEY393286 JOT393284:JOU393286 JYP393284:JYQ393286 KIL393284:KIM393286 KSH393284:KSI393286 LCD393284:LCE393286 LLZ393284:LMA393286 LVV393284:LVW393286 MFR393284:MFS393286 MPN393284:MPO393286 MZJ393284:MZK393286 NJF393284:NJG393286 NTB393284:NTC393286 OCX393284:OCY393286 OMT393284:OMU393286 OWP393284:OWQ393286 PGL393284:PGM393286 PQH393284:PQI393286 QAD393284:QAE393286 QJZ393284:QKA393286 QTV393284:QTW393286 RDR393284:RDS393286 RNN393284:RNO393286 RXJ393284:RXK393286 SHF393284:SHG393286 SRB393284:SRC393286 TAX393284:TAY393286 TKT393284:TKU393286 TUP393284:TUQ393286 UEL393284:UEM393286 UOH393284:UOI393286 UYD393284:UYE393286 VHZ393284:VIA393286 VRV393284:VRW393286 WBR393284:WBS393286 WLN393284:WLO393286 WVJ393284:WVK393286 D458820:D458822 IX458820:IY458822 ST458820:SU458822 ACP458820:ACQ458822 AML458820:AMM458822 AWH458820:AWI458822 BGD458820:BGE458822 BPZ458820:BQA458822 BZV458820:BZW458822 CJR458820:CJS458822 CTN458820:CTO458822 DDJ458820:DDK458822 DNF458820:DNG458822 DXB458820:DXC458822 EGX458820:EGY458822 EQT458820:EQU458822 FAP458820:FAQ458822 FKL458820:FKM458822 FUH458820:FUI458822 GED458820:GEE458822 GNZ458820:GOA458822 GXV458820:GXW458822 HHR458820:HHS458822 HRN458820:HRO458822 IBJ458820:IBK458822 ILF458820:ILG458822 IVB458820:IVC458822 JEX458820:JEY458822 JOT458820:JOU458822 JYP458820:JYQ458822 KIL458820:KIM458822 KSH458820:KSI458822 LCD458820:LCE458822 LLZ458820:LMA458822 LVV458820:LVW458822 MFR458820:MFS458822 MPN458820:MPO458822 MZJ458820:MZK458822 NJF458820:NJG458822 NTB458820:NTC458822 OCX458820:OCY458822 OMT458820:OMU458822 OWP458820:OWQ458822 PGL458820:PGM458822 PQH458820:PQI458822 QAD458820:QAE458822 QJZ458820:QKA458822 QTV458820:QTW458822 RDR458820:RDS458822 RNN458820:RNO458822 RXJ458820:RXK458822 SHF458820:SHG458822 SRB458820:SRC458822 TAX458820:TAY458822 TKT458820:TKU458822 TUP458820:TUQ458822 UEL458820:UEM458822 UOH458820:UOI458822 UYD458820:UYE458822 VHZ458820:VIA458822 VRV458820:VRW458822 WBR458820:WBS458822 WLN458820:WLO458822 WVJ458820:WVK458822 D524356:D524358 IX524356:IY524358 ST524356:SU524358 ACP524356:ACQ524358 AML524356:AMM524358 AWH524356:AWI524358 BGD524356:BGE524358 BPZ524356:BQA524358 BZV524356:BZW524358 CJR524356:CJS524358 CTN524356:CTO524358 DDJ524356:DDK524358 DNF524356:DNG524358 DXB524356:DXC524358 EGX524356:EGY524358 EQT524356:EQU524358 FAP524356:FAQ524358 FKL524356:FKM524358 FUH524356:FUI524358 GED524356:GEE524358 GNZ524356:GOA524358 GXV524356:GXW524358 HHR524356:HHS524358 HRN524356:HRO524358 IBJ524356:IBK524358 ILF524356:ILG524358 IVB524356:IVC524358 JEX524356:JEY524358 JOT524356:JOU524358 JYP524356:JYQ524358 KIL524356:KIM524358 KSH524356:KSI524358 LCD524356:LCE524358 LLZ524356:LMA524358 LVV524356:LVW524358 MFR524356:MFS524358 MPN524356:MPO524358 MZJ524356:MZK524358 NJF524356:NJG524358 NTB524356:NTC524358 OCX524356:OCY524358 OMT524356:OMU524358 OWP524356:OWQ524358 PGL524356:PGM524358 PQH524356:PQI524358 QAD524356:QAE524358 QJZ524356:QKA524358 QTV524356:QTW524358 RDR524356:RDS524358 RNN524356:RNO524358 RXJ524356:RXK524358 SHF524356:SHG524358 SRB524356:SRC524358 TAX524356:TAY524358 TKT524356:TKU524358 TUP524356:TUQ524358 UEL524356:UEM524358 UOH524356:UOI524358 UYD524356:UYE524358 VHZ524356:VIA524358 VRV524356:VRW524358 WBR524356:WBS524358 WLN524356:WLO524358 WVJ524356:WVK524358 D589892:D589894 IX589892:IY589894 ST589892:SU589894 ACP589892:ACQ589894 AML589892:AMM589894 AWH589892:AWI589894 BGD589892:BGE589894 BPZ589892:BQA589894 BZV589892:BZW589894 CJR589892:CJS589894 CTN589892:CTO589894 DDJ589892:DDK589894 DNF589892:DNG589894 DXB589892:DXC589894 EGX589892:EGY589894 EQT589892:EQU589894 FAP589892:FAQ589894 FKL589892:FKM589894 FUH589892:FUI589894 GED589892:GEE589894 GNZ589892:GOA589894 GXV589892:GXW589894 HHR589892:HHS589894 HRN589892:HRO589894 IBJ589892:IBK589894 ILF589892:ILG589894 IVB589892:IVC589894 JEX589892:JEY589894 JOT589892:JOU589894 JYP589892:JYQ589894 KIL589892:KIM589894 KSH589892:KSI589894 LCD589892:LCE589894 LLZ589892:LMA589894 LVV589892:LVW589894 MFR589892:MFS589894 MPN589892:MPO589894 MZJ589892:MZK589894 NJF589892:NJG589894 NTB589892:NTC589894 OCX589892:OCY589894 OMT589892:OMU589894 OWP589892:OWQ589894 PGL589892:PGM589894 PQH589892:PQI589894 QAD589892:QAE589894 QJZ589892:QKA589894 QTV589892:QTW589894 RDR589892:RDS589894 RNN589892:RNO589894 RXJ589892:RXK589894 SHF589892:SHG589894 SRB589892:SRC589894 TAX589892:TAY589894 TKT589892:TKU589894 TUP589892:TUQ589894 UEL589892:UEM589894 UOH589892:UOI589894 UYD589892:UYE589894 VHZ589892:VIA589894 VRV589892:VRW589894 WBR589892:WBS589894 WLN589892:WLO589894 WVJ589892:WVK589894 D655428:D655430 IX655428:IY655430 ST655428:SU655430 ACP655428:ACQ655430 AML655428:AMM655430 AWH655428:AWI655430 BGD655428:BGE655430 BPZ655428:BQA655430 BZV655428:BZW655430 CJR655428:CJS655430 CTN655428:CTO655430 DDJ655428:DDK655430 DNF655428:DNG655430 DXB655428:DXC655430 EGX655428:EGY655430 EQT655428:EQU655430 FAP655428:FAQ655430 FKL655428:FKM655430 FUH655428:FUI655430 GED655428:GEE655430 GNZ655428:GOA655430 GXV655428:GXW655430 HHR655428:HHS655430 HRN655428:HRO655430 IBJ655428:IBK655430 ILF655428:ILG655430 IVB655428:IVC655430 JEX655428:JEY655430 JOT655428:JOU655430 JYP655428:JYQ655430 KIL655428:KIM655430 KSH655428:KSI655430 LCD655428:LCE655430 LLZ655428:LMA655430 LVV655428:LVW655430 MFR655428:MFS655430 MPN655428:MPO655430 MZJ655428:MZK655430 NJF655428:NJG655430 NTB655428:NTC655430 OCX655428:OCY655430 OMT655428:OMU655430 OWP655428:OWQ655430 PGL655428:PGM655430 PQH655428:PQI655430 QAD655428:QAE655430 QJZ655428:QKA655430 QTV655428:QTW655430 RDR655428:RDS655430 RNN655428:RNO655430 RXJ655428:RXK655430 SHF655428:SHG655430 SRB655428:SRC655430 TAX655428:TAY655430 TKT655428:TKU655430 TUP655428:TUQ655430 UEL655428:UEM655430 UOH655428:UOI655430 UYD655428:UYE655430 VHZ655428:VIA655430 VRV655428:VRW655430 WBR655428:WBS655430 WLN655428:WLO655430 WVJ655428:WVK655430 D720964:D720966 IX720964:IY720966 ST720964:SU720966 ACP720964:ACQ720966 AML720964:AMM720966 AWH720964:AWI720966 BGD720964:BGE720966 BPZ720964:BQA720966 BZV720964:BZW720966 CJR720964:CJS720966 CTN720964:CTO720966 DDJ720964:DDK720966 DNF720964:DNG720966 DXB720964:DXC720966 EGX720964:EGY720966 EQT720964:EQU720966 FAP720964:FAQ720966 FKL720964:FKM720966 FUH720964:FUI720966 GED720964:GEE720966 GNZ720964:GOA720966 GXV720964:GXW720966 HHR720964:HHS720966 HRN720964:HRO720966 IBJ720964:IBK720966 ILF720964:ILG720966 IVB720964:IVC720966 JEX720964:JEY720966 JOT720964:JOU720966 JYP720964:JYQ720966 KIL720964:KIM720966 KSH720964:KSI720966 LCD720964:LCE720966 LLZ720964:LMA720966 LVV720964:LVW720966 MFR720964:MFS720966 MPN720964:MPO720966 MZJ720964:MZK720966 NJF720964:NJG720966 NTB720964:NTC720966 OCX720964:OCY720966 OMT720964:OMU720966 OWP720964:OWQ720966 PGL720964:PGM720966 PQH720964:PQI720966 QAD720964:QAE720966 QJZ720964:QKA720966 QTV720964:QTW720966 RDR720964:RDS720966 RNN720964:RNO720966 RXJ720964:RXK720966 SHF720964:SHG720966 SRB720964:SRC720966 TAX720964:TAY720966 TKT720964:TKU720966 TUP720964:TUQ720966 UEL720964:UEM720966 UOH720964:UOI720966 UYD720964:UYE720966 VHZ720964:VIA720966 VRV720964:VRW720966 WBR720964:WBS720966 WLN720964:WLO720966 WVJ720964:WVK720966 D786500:D786502 IX786500:IY786502 ST786500:SU786502 ACP786500:ACQ786502 AML786500:AMM786502 AWH786500:AWI786502 BGD786500:BGE786502 BPZ786500:BQA786502 BZV786500:BZW786502 CJR786500:CJS786502 CTN786500:CTO786502 DDJ786500:DDK786502 DNF786500:DNG786502 DXB786500:DXC786502 EGX786500:EGY786502 EQT786500:EQU786502 FAP786500:FAQ786502 FKL786500:FKM786502 FUH786500:FUI786502 GED786500:GEE786502 GNZ786500:GOA786502 GXV786500:GXW786502 HHR786500:HHS786502 HRN786500:HRO786502 IBJ786500:IBK786502 ILF786500:ILG786502 IVB786500:IVC786502 JEX786500:JEY786502 JOT786500:JOU786502 JYP786500:JYQ786502 KIL786500:KIM786502 KSH786500:KSI786502 LCD786500:LCE786502 LLZ786500:LMA786502 LVV786500:LVW786502 MFR786500:MFS786502 MPN786500:MPO786502 MZJ786500:MZK786502 NJF786500:NJG786502 NTB786500:NTC786502 OCX786500:OCY786502 OMT786500:OMU786502 OWP786500:OWQ786502 PGL786500:PGM786502 PQH786500:PQI786502 QAD786500:QAE786502 QJZ786500:QKA786502 QTV786500:QTW786502 RDR786500:RDS786502 RNN786500:RNO786502 RXJ786500:RXK786502 SHF786500:SHG786502 SRB786500:SRC786502 TAX786500:TAY786502 TKT786500:TKU786502 TUP786500:TUQ786502 UEL786500:UEM786502 UOH786500:UOI786502 UYD786500:UYE786502 VHZ786500:VIA786502 VRV786500:VRW786502 WBR786500:WBS786502 WLN786500:WLO786502 WVJ786500:WVK786502 D852036:D852038 IX852036:IY852038 ST852036:SU852038 ACP852036:ACQ852038 AML852036:AMM852038 AWH852036:AWI852038 BGD852036:BGE852038 BPZ852036:BQA852038 BZV852036:BZW852038 CJR852036:CJS852038 CTN852036:CTO852038 DDJ852036:DDK852038 DNF852036:DNG852038 DXB852036:DXC852038 EGX852036:EGY852038 EQT852036:EQU852038 FAP852036:FAQ852038 FKL852036:FKM852038 FUH852036:FUI852038 GED852036:GEE852038 GNZ852036:GOA852038 GXV852036:GXW852038 HHR852036:HHS852038 HRN852036:HRO852038 IBJ852036:IBK852038 ILF852036:ILG852038 IVB852036:IVC852038 JEX852036:JEY852038 JOT852036:JOU852038 JYP852036:JYQ852038 KIL852036:KIM852038 KSH852036:KSI852038 LCD852036:LCE852038 LLZ852036:LMA852038 LVV852036:LVW852038 MFR852036:MFS852038 MPN852036:MPO852038 MZJ852036:MZK852038 NJF852036:NJG852038 NTB852036:NTC852038 OCX852036:OCY852038 OMT852036:OMU852038 OWP852036:OWQ852038 PGL852036:PGM852038 PQH852036:PQI852038 QAD852036:QAE852038 QJZ852036:QKA852038 QTV852036:QTW852038 RDR852036:RDS852038 RNN852036:RNO852038 RXJ852036:RXK852038 SHF852036:SHG852038 SRB852036:SRC852038 TAX852036:TAY852038 TKT852036:TKU852038 TUP852036:TUQ852038 UEL852036:UEM852038 UOH852036:UOI852038 UYD852036:UYE852038 VHZ852036:VIA852038 VRV852036:VRW852038 WBR852036:WBS852038 WLN852036:WLO852038 WVJ852036:WVK852038 D917572:D917574 IX917572:IY917574 ST917572:SU917574 ACP917572:ACQ917574 AML917572:AMM917574 AWH917572:AWI917574 BGD917572:BGE917574 BPZ917572:BQA917574 BZV917572:BZW917574 CJR917572:CJS917574 CTN917572:CTO917574 DDJ917572:DDK917574 DNF917572:DNG917574 DXB917572:DXC917574 EGX917572:EGY917574 EQT917572:EQU917574 FAP917572:FAQ917574 FKL917572:FKM917574 FUH917572:FUI917574 GED917572:GEE917574 GNZ917572:GOA917574 GXV917572:GXW917574 HHR917572:HHS917574 HRN917572:HRO917574 IBJ917572:IBK917574 ILF917572:ILG917574 IVB917572:IVC917574 JEX917572:JEY917574 JOT917572:JOU917574 JYP917572:JYQ917574 KIL917572:KIM917574 KSH917572:KSI917574 LCD917572:LCE917574 LLZ917572:LMA917574 LVV917572:LVW917574 MFR917572:MFS917574 MPN917572:MPO917574 MZJ917572:MZK917574 NJF917572:NJG917574 NTB917572:NTC917574 OCX917572:OCY917574 OMT917572:OMU917574 OWP917572:OWQ917574 PGL917572:PGM917574 PQH917572:PQI917574 QAD917572:QAE917574 QJZ917572:QKA917574 QTV917572:QTW917574 RDR917572:RDS917574 RNN917572:RNO917574 RXJ917572:RXK917574 SHF917572:SHG917574 SRB917572:SRC917574 TAX917572:TAY917574 TKT917572:TKU917574 TUP917572:TUQ917574 UEL917572:UEM917574 UOH917572:UOI917574 UYD917572:UYE917574 VHZ917572:VIA917574 VRV917572:VRW917574 WBR917572:WBS917574 WLN917572:WLO917574 WVJ917572:WVK917574 D983108:D983110 IX983108:IY983110 ST983108:SU983110 ACP983108:ACQ983110 AML983108:AMM983110 AWH983108:AWI983110 BGD983108:BGE983110 BPZ983108:BQA983110 BZV983108:BZW983110 CJR983108:CJS983110 CTN983108:CTO983110 DDJ983108:DDK983110 DNF983108:DNG983110 DXB983108:DXC983110 EGX983108:EGY983110 EQT983108:EQU983110 FAP983108:FAQ983110 FKL983108:FKM983110 FUH983108:FUI983110 GED983108:GEE983110 GNZ983108:GOA983110 GXV983108:GXW983110 HHR983108:HHS983110 HRN983108:HRO983110 IBJ983108:IBK983110 ILF983108:ILG983110 IVB983108:IVC983110 JEX983108:JEY983110 JOT983108:JOU983110 JYP983108:JYQ983110 KIL983108:KIM983110 KSH983108:KSI983110 LCD983108:LCE983110 LLZ983108:LMA983110 LVV983108:LVW983110 MFR983108:MFS983110 MPN983108:MPO983110 MZJ983108:MZK983110 NJF983108:NJG983110 NTB983108:NTC983110 OCX983108:OCY983110 OMT983108:OMU983110 OWP983108:OWQ983110 PGL983108:PGM983110 PQH983108:PQI983110 QAD983108:QAE983110 QJZ983108:QKA983110 QTV983108:QTW983110 RDR983108:RDS983110 RNN983108:RNO983110 RXJ983108:RXK983110 SHF983108:SHG983110 SRB983108:SRC983110 TAX983108:TAY983110 TKT983108:TKU983110 TUP983108:TUQ983110 UEL983108:UEM983110 UOH983108:UOI983110 UYD983108:UYE983110 VHZ983108:VIA983110 VRV983108:VRW983110 WBR983108:WBS983110 WLN983108:WLO983110 WVJ983108:WVK983110 D74:D75 IX74:IY75 ST74:SU75 ACP74:ACQ75 AML74:AMM75 AWH74:AWI75 BGD74:BGE75 BPZ74:BQA75 BZV74:BZW75 CJR74:CJS75 CTN74:CTO75 DDJ74:DDK75 DNF74:DNG75 DXB74:DXC75 EGX74:EGY75 EQT74:EQU75 FAP74:FAQ75 FKL74:FKM75 FUH74:FUI75 GED74:GEE75 GNZ74:GOA75 GXV74:GXW75 HHR74:HHS75 HRN74:HRO75 IBJ74:IBK75 ILF74:ILG75 IVB74:IVC75 JEX74:JEY75 JOT74:JOU75 JYP74:JYQ75 KIL74:KIM75 KSH74:KSI75 LCD74:LCE75 LLZ74:LMA75 LVV74:LVW75 MFR74:MFS75 MPN74:MPO75 MZJ74:MZK75 NJF74:NJG75 NTB74:NTC75 OCX74:OCY75 OMT74:OMU75 OWP74:OWQ75 PGL74:PGM75 PQH74:PQI75 QAD74:QAE75 QJZ74:QKA75 QTV74:QTW75 RDR74:RDS75 RNN74:RNO75 RXJ74:RXK75 SHF74:SHG75 SRB74:SRC75 TAX74:TAY75 TKT74:TKU75 TUP74:TUQ75 UEL74:UEM75 UOH74:UOI75 UYD74:UYE75 VHZ74:VIA75 VRV74:VRW75 WBR74:WBS75 WLN74:WLO75 WVJ74:WVK75 D65610:D65611 IX65610:IY65611 ST65610:SU65611 ACP65610:ACQ65611 AML65610:AMM65611 AWH65610:AWI65611 BGD65610:BGE65611 BPZ65610:BQA65611 BZV65610:BZW65611 CJR65610:CJS65611 CTN65610:CTO65611 DDJ65610:DDK65611 DNF65610:DNG65611 DXB65610:DXC65611 EGX65610:EGY65611 EQT65610:EQU65611 FAP65610:FAQ65611 FKL65610:FKM65611 FUH65610:FUI65611 GED65610:GEE65611 GNZ65610:GOA65611 GXV65610:GXW65611 HHR65610:HHS65611 HRN65610:HRO65611 IBJ65610:IBK65611 ILF65610:ILG65611 IVB65610:IVC65611 JEX65610:JEY65611 JOT65610:JOU65611 JYP65610:JYQ65611 KIL65610:KIM65611 KSH65610:KSI65611 LCD65610:LCE65611 LLZ65610:LMA65611 LVV65610:LVW65611 MFR65610:MFS65611 MPN65610:MPO65611 MZJ65610:MZK65611 NJF65610:NJG65611 NTB65610:NTC65611 OCX65610:OCY65611 OMT65610:OMU65611 OWP65610:OWQ65611 PGL65610:PGM65611 PQH65610:PQI65611 QAD65610:QAE65611 QJZ65610:QKA65611 QTV65610:QTW65611 RDR65610:RDS65611 RNN65610:RNO65611 RXJ65610:RXK65611 SHF65610:SHG65611 SRB65610:SRC65611 TAX65610:TAY65611 TKT65610:TKU65611 TUP65610:TUQ65611 UEL65610:UEM65611 UOH65610:UOI65611 UYD65610:UYE65611 VHZ65610:VIA65611 VRV65610:VRW65611 WBR65610:WBS65611 WLN65610:WLO65611 WVJ65610:WVK65611 D131146:D131147 IX131146:IY131147 ST131146:SU131147 ACP131146:ACQ131147 AML131146:AMM131147 AWH131146:AWI131147 BGD131146:BGE131147 BPZ131146:BQA131147 BZV131146:BZW131147 CJR131146:CJS131147 CTN131146:CTO131147 DDJ131146:DDK131147 DNF131146:DNG131147 DXB131146:DXC131147 EGX131146:EGY131147 EQT131146:EQU131147 FAP131146:FAQ131147 FKL131146:FKM131147 FUH131146:FUI131147 GED131146:GEE131147 GNZ131146:GOA131147 GXV131146:GXW131147 HHR131146:HHS131147 HRN131146:HRO131147 IBJ131146:IBK131147 ILF131146:ILG131147 IVB131146:IVC131147 JEX131146:JEY131147 JOT131146:JOU131147 JYP131146:JYQ131147 KIL131146:KIM131147 KSH131146:KSI131147 LCD131146:LCE131147 LLZ131146:LMA131147 LVV131146:LVW131147 MFR131146:MFS131147 MPN131146:MPO131147 MZJ131146:MZK131147 NJF131146:NJG131147 NTB131146:NTC131147 OCX131146:OCY131147 OMT131146:OMU131147 OWP131146:OWQ131147 PGL131146:PGM131147 PQH131146:PQI131147 QAD131146:QAE131147 QJZ131146:QKA131147 QTV131146:QTW131147 RDR131146:RDS131147 RNN131146:RNO131147 RXJ131146:RXK131147 SHF131146:SHG131147 SRB131146:SRC131147 TAX131146:TAY131147 TKT131146:TKU131147 TUP131146:TUQ131147 UEL131146:UEM131147 UOH131146:UOI131147 UYD131146:UYE131147 VHZ131146:VIA131147 VRV131146:VRW131147 WBR131146:WBS131147 WLN131146:WLO131147 WVJ131146:WVK131147 D196682:D196683 IX196682:IY196683 ST196682:SU196683 ACP196682:ACQ196683 AML196682:AMM196683 AWH196682:AWI196683 BGD196682:BGE196683 BPZ196682:BQA196683 BZV196682:BZW196683 CJR196682:CJS196683 CTN196682:CTO196683 DDJ196682:DDK196683 DNF196682:DNG196683 DXB196682:DXC196683 EGX196682:EGY196683 EQT196682:EQU196683 FAP196682:FAQ196683 FKL196682:FKM196683 FUH196682:FUI196683 GED196682:GEE196683 GNZ196682:GOA196683 GXV196682:GXW196683 HHR196682:HHS196683 HRN196682:HRO196683 IBJ196682:IBK196683 ILF196682:ILG196683 IVB196682:IVC196683 JEX196682:JEY196683 JOT196682:JOU196683 JYP196682:JYQ196683 KIL196682:KIM196683 KSH196682:KSI196683 LCD196682:LCE196683 LLZ196682:LMA196683 LVV196682:LVW196683 MFR196682:MFS196683 MPN196682:MPO196683 MZJ196682:MZK196683 NJF196682:NJG196683 NTB196682:NTC196683 OCX196682:OCY196683 OMT196682:OMU196683 OWP196682:OWQ196683 PGL196682:PGM196683 PQH196682:PQI196683 QAD196682:QAE196683 QJZ196682:QKA196683 QTV196682:QTW196683 RDR196682:RDS196683 RNN196682:RNO196683 RXJ196682:RXK196683 SHF196682:SHG196683 SRB196682:SRC196683 TAX196682:TAY196683 TKT196682:TKU196683 TUP196682:TUQ196683 UEL196682:UEM196683 UOH196682:UOI196683 UYD196682:UYE196683 VHZ196682:VIA196683 VRV196682:VRW196683 WBR196682:WBS196683 WLN196682:WLO196683 WVJ196682:WVK196683 D262218:D262219 IX262218:IY262219 ST262218:SU262219 ACP262218:ACQ262219 AML262218:AMM262219 AWH262218:AWI262219 BGD262218:BGE262219 BPZ262218:BQA262219 BZV262218:BZW262219 CJR262218:CJS262219 CTN262218:CTO262219 DDJ262218:DDK262219 DNF262218:DNG262219 DXB262218:DXC262219 EGX262218:EGY262219 EQT262218:EQU262219 FAP262218:FAQ262219 FKL262218:FKM262219 FUH262218:FUI262219 GED262218:GEE262219 GNZ262218:GOA262219 GXV262218:GXW262219 HHR262218:HHS262219 HRN262218:HRO262219 IBJ262218:IBK262219 ILF262218:ILG262219 IVB262218:IVC262219 JEX262218:JEY262219 JOT262218:JOU262219 JYP262218:JYQ262219 KIL262218:KIM262219 KSH262218:KSI262219 LCD262218:LCE262219 LLZ262218:LMA262219 LVV262218:LVW262219 MFR262218:MFS262219 MPN262218:MPO262219 MZJ262218:MZK262219 NJF262218:NJG262219 NTB262218:NTC262219 OCX262218:OCY262219 OMT262218:OMU262219 OWP262218:OWQ262219 PGL262218:PGM262219 PQH262218:PQI262219 QAD262218:QAE262219 QJZ262218:QKA262219 QTV262218:QTW262219 RDR262218:RDS262219 RNN262218:RNO262219 RXJ262218:RXK262219 SHF262218:SHG262219 SRB262218:SRC262219 TAX262218:TAY262219 TKT262218:TKU262219 TUP262218:TUQ262219 UEL262218:UEM262219 UOH262218:UOI262219 UYD262218:UYE262219 VHZ262218:VIA262219 VRV262218:VRW262219 WBR262218:WBS262219 WLN262218:WLO262219 WVJ262218:WVK262219 D327754:D327755 IX327754:IY327755 ST327754:SU327755 ACP327754:ACQ327755 AML327754:AMM327755 AWH327754:AWI327755 BGD327754:BGE327755 BPZ327754:BQA327755 BZV327754:BZW327755 CJR327754:CJS327755 CTN327754:CTO327755 DDJ327754:DDK327755 DNF327754:DNG327755 DXB327754:DXC327755 EGX327754:EGY327755 EQT327754:EQU327755 FAP327754:FAQ327755 FKL327754:FKM327755 FUH327754:FUI327755 GED327754:GEE327755 GNZ327754:GOA327755 GXV327754:GXW327755 HHR327754:HHS327755 HRN327754:HRO327755 IBJ327754:IBK327755 ILF327754:ILG327755 IVB327754:IVC327755 JEX327754:JEY327755 JOT327754:JOU327755 JYP327754:JYQ327755 KIL327754:KIM327755 KSH327754:KSI327755 LCD327754:LCE327755 LLZ327754:LMA327755 LVV327754:LVW327755 MFR327754:MFS327755 MPN327754:MPO327755 MZJ327754:MZK327755 NJF327754:NJG327755 NTB327754:NTC327755 OCX327754:OCY327755 OMT327754:OMU327755 OWP327754:OWQ327755 PGL327754:PGM327755 PQH327754:PQI327755 QAD327754:QAE327755 QJZ327754:QKA327755 QTV327754:QTW327755 RDR327754:RDS327755 RNN327754:RNO327755 RXJ327754:RXK327755 SHF327754:SHG327755 SRB327754:SRC327755 TAX327754:TAY327755 TKT327754:TKU327755 TUP327754:TUQ327755 UEL327754:UEM327755 UOH327754:UOI327755 UYD327754:UYE327755 VHZ327754:VIA327755 VRV327754:VRW327755 WBR327754:WBS327755 WLN327754:WLO327755 WVJ327754:WVK327755 D393290:D393291 IX393290:IY393291 ST393290:SU393291 ACP393290:ACQ393291 AML393290:AMM393291 AWH393290:AWI393291 BGD393290:BGE393291 BPZ393290:BQA393291 BZV393290:BZW393291 CJR393290:CJS393291 CTN393290:CTO393291 DDJ393290:DDK393291 DNF393290:DNG393291 DXB393290:DXC393291 EGX393290:EGY393291 EQT393290:EQU393291 FAP393290:FAQ393291 FKL393290:FKM393291 FUH393290:FUI393291 GED393290:GEE393291 GNZ393290:GOA393291 GXV393290:GXW393291 HHR393290:HHS393291 HRN393290:HRO393291 IBJ393290:IBK393291 ILF393290:ILG393291 IVB393290:IVC393291 JEX393290:JEY393291 JOT393290:JOU393291 JYP393290:JYQ393291 KIL393290:KIM393291 KSH393290:KSI393291 LCD393290:LCE393291 LLZ393290:LMA393291 LVV393290:LVW393291 MFR393290:MFS393291 MPN393290:MPO393291 MZJ393290:MZK393291 NJF393290:NJG393291 NTB393290:NTC393291 OCX393290:OCY393291 OMT393290:OMU393291 OWP393290:OWQ393291 PGL393290:PGM393291 PQH393290:PQI393291 QAD393290:QAE393291 QJZ393290:QKA393291 QTV393290:QTW393291 RDR393290:RDS393291 RNN393290:RNO393291 RXJ393290:RXK393291 SHF393290:SHG393291 SRB393290:SRC393291 TAX393290:TAY393291 TKT393290:TKU393291 TUP393290:TUQ393291 UEL393290:UEM393291 UOH393290:UOI393291 UYD393290:UYE393291 VHZ393290:VIA393291 VRV393290:VRW393291 WBR393290:WBS393291 WLN393290:WLO393291 WVJ393290:WVK393291 D458826:D458827 IX458826:IY458827 ST458826:SU458827 ACP458826:ACQ458827 AML458826:AMM458827 AWH458826:AWI458827 BGD458826:BGE458827 BPZ458826:BQA458827 BZV458826:BZW458827 CJR458826:CJS458827 CTN458826:CTO458827 DDJ458826:DDK458827 DNF458826:DNG458827 DXB458826:DXC458827 EGX458826:EGY458827 EQT458826:EQU458827 FAP458826:FAQ458827 FKL458826:FKM458827 FUH458826:FUI458827 GED458826:GEE458827 GNZ458826:GOA458827 GXV458826:GXW458827 HHR458826:HHS458827 HRN458826:HRO458827 IBJ458826:IBK458827 ILF458826:ILG458827 IVB458826:IVC458827 JEX458826:JEY458827 JOT458826:JOU458827 JYP458826:JYQ458827 KIL458826:KIM458827 KSH458826:KSI458827 LCD458826:LCE458827 LLZ458826:LMA458827 LVV458826:LVW458827 MFR458826:MFS458827 MPN458826:MPO458827 MZJ458826:MZK458827 NJF458826:NJG458827 NTB458826:NTC458827 OCX458826:OCY458827 OMT458826:OMU458827 OWP458826:OWQ458827 PGL458826:PGM458827 PQH458826:PQI458827 QAD458826:QAE458827 QJZ458826:QKA458827 QTV458826:QTW458827 RDR458826:RDS458827 RNN458826:RNO458827 RXJ458826:RXK458827 SHF458826:SHG458827 SRB458826:SRC458827 TAX458826:TAY458827 TKT458826:TKU458827 TUP458826:TUQ458827 UEL458826:UEM458827 UOH458826:UOI458827 UYD458826:UYE458827 VHZ458826:VIA458827 VRV458826:VRW458827 WBR458826:WBS458827 WLN458826:WLO458827 WVJ458826:WVK458827 D524362:D524363 IX524362:IY524363 ST524362:SU524363 ACP524362:ACQ524363 AML524362:AMM524363 AWH524362:AWI524363 BGD524362:BGE524363 BPZ524362:BQA524363 BZV524362:BZW524363 CJR524362:CJS524363 CTN524362:CTO524363 DDJ524362:DDK524363 DNF524362:DNG524363 DXB524362:DXC524363 EGX524362:EGY524363 EQT524362:EQU524363 FAP524362:FAQ524363 FKL524362:FKM524363 FUH524362:FUI524363 GED524362:GEE524363 GNZ524362:GOA524363 GXV524362:GXW524363 HHR524362:HHS524363 HRN524362:HRO524363 IBJ524362:IBK524363 ILF524362:ILG524363 IVB524362:IVC524363 JEX524362:JEY524363 JOT524362:JOU524363 JYP524362:JYQ524363 KIL524362:KIM524363 KSH524362:KSI524363 LCD524362:LCE524363 LLZ524362:LMA524363 LVV524362:LVW524363 MFR524362:MFS524363 MPN524362:MPO524363 MZJ524362:MZK524363 NJF524362:NJG524363 NTB524362:NTC524363 OCX524362:OCY524363 OMT524362:OMU524363 OWP524362:OWQ524363 PGL524362:PGM524363 PQH524362:PQI524363 QAD524362:QAE524363 QJZ524362:QKA524363 QTV524362:QTW524363 RDR524362:RDS524363 RNN524362:RNO524363 RXJ524362:RXK524363 SHF524362:SHG524363 SRB524362:SRC524363 TAX524362:TAY524363 TKT524362:TKU524363 TUP524362:TUQ524363 UEL524362:UEM524363 UOH524362:UOI524363 UYD524362:UYE524363 VHZ524362:VIA524363 VRV524362:VRW524363 WBR524362:WBS524363 WLN524362:WLO524363 WVJ524362:WVK524363 D589898:D589899 IX589898:IY589899 ST589898:SU589899 ACP589898:ACQ589899 AML589898:AMM589899 AWH589898:AWI589899 BGD589898:BGE589899 BPZ589898:BQA589899 BZV589898:BZW589899 CJR589898:CJS589899 CTN589898:CTO589899 DDJ589898:DDK589899 DNF589898:DNG589899 DXB589898:DXC589899 EGX589898:EGY589899 EQT589898:EQU589899 FAP589898:FAQ589899 FKL589898:FKM589899 FUH589898:FUI589899 GED589898:GEE589899 GNZ589898:GOA589899 GXV589898:GXW589899 HHR589898:HHS589899 HRN589898:HRO589899 IBJ589898:IBK589899 ILF589898:ILG589899 IVB589898:IVC589899 JEX589898:JEY589899 JOT589898:JOU589899 JYP589898:JYQ589899 KIL589898:KIM589899 KSH589898:KSI589899 LCD589898:LCE589899 LLZ589898:LMA589899 LVV589898:LVW589899 MFR589898:MFS589899 MPN589898:MPO589899 MZJ589898:MZK589899 NJF589898:NJG589899 NTB589898:NTC589899 OCX589898:OCY589899 OMT589898:OMU589899 OWP589898:OWQ589899 PGL589898:PGM589899 PQH589898:PQI589899 QAD589898:QAE589899 QJZ589898:QKA589899 QTV589898:QTW589899 RDR589898:RDS589899 RNN589898:RNO589899 RXJ589898:RXK589899 SHF589898:SHG589899 SRB589898:SRC589899 TAX589898:TAY589899 TKT589898:TKU589899 TUP589898:TUQ589899 UEL589898:UEM589899 UOH589898:UOI589899 UYD589898:UYE589899 VHZ589898:VIA589899 VRV589898:VRW589899 WBR589898:WBS589899 WLN589898:WLO589899 WVJ589898:WVK589899 D655434:D655435 IX655434:IY655435 ST655434:SU655435 ACP655434:ACQ655435 AML655434:AMM655435 AWH655434:AWI655435 BGD655434:BGE655435 BPZ655434:BQA655435 BZV655434:BZW655435 CJR655434:CJS655435 CTN655434:CTO655435 DDJ655434:DDK655435 DNF655434:DNG655435 DXB655434:DXC655435 EGX655434:EGY655435 EQT655434:EQU655435 FAP655434:FAQ655435 FKL655434:FKM655435 FUH655434:FUI655435 GED655434:GEE655435 GNZ655434:GOA655435 GXV655434:GXW655435 HHR655434:HHS655435 HRN655434:HRO655435 IBJ655434:IBK655435 ILF655434:ILG655435 IVB655434:IVC655435 JEX655434:JEY655435 JOT655434:JOU655435 JYP655434:JYQ655435 KIL655434:KIM655435 KSH655434:KSI655435 LCD655434:LCE655435 LLZ655434:LMA655435 LVV655434:LVW655435 MFR655434:MFS655435 MPN655434:MPO655435 MZJ655434:MZK655435 NJF655434:NJG655435 NTB655434:NTC655435 OCX655434:OCY655435 OMT655434:OMU655435 OWP655434:OWQ655435 PGL655434:PGM655435 PQH655434:PQI655435 QAD655434:QAE655435 QJZ655434:QKA655435 QTV655434:QTW655435 RDR655434:RDS655435 RNN655434:RNO655435 RXJ655434:RXK655435 SHF655434:SHG655435 SRB655434:SRC655435 TAX655434:TAY655435 TKT655434:TKU655435 TUP655434:TUQ655435 UEL655434:UEM655435 UOH655434:UOI655435 UYD655434:UYE655435 VHZ655434:VIA655435 VRV655434:VRW655435 WBR655434:WBS655435 WLN655434:WLO655435 WVJ655434:WVK655435 D720970:D720971 IX720970:IY720971 ST720970:SU720971 ACP720970:ACQ720971 AML720970:AMM720971 AWH720970:AWI720971 BGD720970:BGE720971 BPZ720970:BQA720971 BZV720970:BZW720971 CJR720970:CJS720971 CTN720970:CTO720971 DDJ720970:DDK720971 DNF720970:DNG720971 DXB720970:DXC720971 EGX720970:EGY720971 EQT720970:EQU720971 FAP720970:FAQ720971 FKL720970:FKM720971 FUH720970:FUI720971 GED720970:GEE720971 GNZ720970:GOA720971 GXV720970:GXW720971 HHR720970:HHS720971 HRN720970:HRO720971 IBJ720970:IBK720971 ILF720970:ILG720971 IVB720970:IVC720971 JEX720970:JEY720971 JOT720970:JOU720971 JYP720970:JYQ720971 KIL720970:KIM720971 KSH720970:KSI720971 LCD720970:LCE720971 LLZ720970:LMA720971 LVV720970:LVW720971 MFR720970:MFS720971 MPN720970:MPO720971 MZJ720970:MZK720971 NJF720970:NJG720971 NTB720970:NTC720971 OCX720970:OCY720971 OMT720970:OMU720971 OWP720970:OWQ720971 PGL720970:PGM720971 PQH720970:PQI720971 QAD720970:QAE720971 QJZ720970:QKA720971 QTV720970:QTW720971 RDR720970:RDS720971 RNN720970:RNO720971 RXJ720970:RXK720971 SHF720970:SHG720971 SRB720970:SRC720971 TAX720970:TAY720971 TKT720970:TKU720971 TUP720970:TUQ720971 UEL720970:UEM720971 UOH720970:UOI720971 UYD720970:UYE720971 VHZ720970:VIA720971 VRV720970:VRW720971 WBR720970:WBS720971 WLN720970:WLO720971 WVJ720970:WVK720971 D786506:D786507 IX786506:IY786507 ST786506:SU786507 ACP786506:ACQ786507 AML786506:AMM786507 AWH786506:AWI786507 BGD786506:BGE786507 BPZ786506:BQA786507 BZV786506:BZW786507 CJR786506:CJS786507 CTN786506:CTO786507 DDJ786506:DDK786507 DNF786506:DNG786507 DXB786506:DXC786507 EGX786506:EGY786507 EQT786506:EQU786507 FAP786506:FAQ786507 FKL786506:FKM786507 FUH786506:FUI786507 GED786506:GEE786507 GNZ786506:GOA786507 GXV786506:GXW786507 HHR786506:HHS786507 HRN786506:HRO786507 IBJ786506:IBK786507 ILF786506:ILG786507 IVB786506:IVC786507 JEX786506:JEY786507 JOT786506:JOU786507 JYP786506:JYQ786507 KIL786506:KIM786507 KSH786506:KSI786507 LCD786506:LCE786507 LLZ786506:LMA786507 LVV786506:LVW786507 MFR786506:MFS786507 MPN786506:MPO786507 MZJ786506:MZK786507 NJF786506:NJG786507 NTB786506:NTC786507 OCX786506:OCY786507 OMT786506:OMU786507 OWP786506:OWQ786507 PGL786506:PGM786507 PQH786506:PQI786507 QAD786506:QAE786507 QJZ786506:QKA786507 QTV786506:QTW786507 RDR786506:RDS786507 RNN786506:RNO786507 RXJ786506:RXK786507 SHF786506:SHG786507 SRB786506:SRC786507 TAX786506:TAY786507 TKT786506:TKU786507 TUP786506:TUQ786507 UEL786506:UEM786507 UOH786506:UOI786507 UYD786506:UYE786507 VHZ786506:VIA786507 VRV786506:VRW786507 WBR786506:WBS786507 WLN786506:WLO786507 WVJ786506:WVK786507 D852042:D852043 IX852042:IY852043 ST852042:SU852043 ACP852042:ACQ852043 AML852042:AMM852043 AWH852042:AWI852043 BGD852042:BGE852043 BPZ852042:BQA852043 BZV852042:BZW852043 CJR852042:CJS852043 CTN852042:CTO852043 DDJ852042:DDK852043 DNF852042:DNG852043 DXB852042:DXC852043 EGX852042:EGY852043 EQT852042:EQU852043 FAP852042:FAQ852043 FKL852042:FKM852043 FUH852042:FUI852043 GED852042:GEE852043 GNZ852042:GOA852043 GXV852042:GXW852043 HHR852042:HHS852043 HRN852042:HRO852043 IBJ852042:IBK852043 ILF852042:ILG852043 IVB852042:IVC852043 JEX852042:JEY852043 JOT852042:JOU852043 JYP852042:JYQ852043 KIL852042:KIM852043 KSH852042:KSI852043 LCD852042:LCE852043 LLZ852042:LMA852043 LVV852042:LVW852043 MFR852042:MFS852043 MPN852042:MPO852043 MZJ852042:MZK852043 NJF852042:NJG852043 NTB852042:NTC852043 OCX852042:OCY852043 OMT852042:OMU852043 OWP852042:OWQ852043 PGL852042:PGM852043 PQH852042:PQI852043 QAD852042:QAE852043 QJZ852042:QKA852043 QTV852042:QTW852043 RDR852042:RDS852043 RNN852042:RNO852043 RXJ852042:RXK852043 SHF852042:SHG852043 SRB852042:SRC852043 TAX852042:TAY852043 TKT852042:TKU852043 TUP852042:TUQ852043 UEL852042:UEM852043 UOH852042:UOI852043 UYD852042:UYE852043 VHZ852042:VIA852043 VRV852042:VRW852043 WBR852042:WBS852043 WLN852042:WLO852043 WVJ852042:WVK852043 D917578:D917579 IX917578:IY917579 ST917578:SU917579 ACP917578:ACQ917579 AML917578:AMM917579 AWH917578:AWI917579 BGD917578:BGE917579 BPZ917578:BQA917579 BZV917578:BZW917579 CJR917578:CJS917579 CTN917578:CTO917579 DDJ917578:DDK917579 DNF917578:DNG917579 DXB917578:DXC917579 EGX917578:EGY917579 EQT917578:EQU917579 FAP917578:FAQ917579 FKL917578:FKM917579 FUH917578:FUI917579 GED917578:GEE917579 GNZ917578:GOA917579 GXV917578:GXW917579 HHR917578:HHS917579 HRN917578:HRO917579 IBJ917578:IBK917579 ILF917578:ILG917579 IVB917578:IVC917579 JEX917578:JEY917579 JOT917578:JOU917579 JYP917578:JYQ917579 KIL917578:KIM917579 KSH917578:KSI917579 LCD917578:LCE917579 LLZ917578:LMA917579 LVV917578:LVW917579 MFR917578:MFS917579 MPN917578:MPO917579 MZJ917578:MZK917579 NJF917578:NJG917579 NTB917578:NTC917579 OCX917578:OCY917579 OMT917578:OMU917579 OWP917578:OWQ917579 PGL917578:PGM917579 PQH917578:PQI917579 QAD917578:QAE917579 QJZ917578:QKA917579 QTV917578:QTW917579 RDR917578:RDS917579 RNN917578:RNO917579 RXJ917578:RXK917579 SHF917578:SHG917579 SRB917578:SRC917579 TAX917578:TAY917579 TKT917578:TKU917579 TUP917578:TUQ917579 UEL917578:UEM917579 UOH917578:UOI917579 UYD917578:UYE917579 VHZ917578:VIA917579 VRV917578:VRW917579 WBR917578:WBS917579 WLN917578:WLO917579 WVJ917578:WVK917579 D983114:D983115 IX983114:IY983115 ST983114:SU983115 ACP983114:ACQ983115 AML983114:AMM983115 AWH983114:AWI983115 BGD983114:BGE983115 BPZ983114:BQA983115 BZV983114:BZW983115 CJR983114:CJS983115 CTN983114:CTO983115 DDJ983114:DDK983115 DNF983114:DNG983115 DXB983114:DXC983115 EGX983114:EGY983115 EQT983114:EQU983115 FAP983114:FAQ983115 FKL983114:FKM983115 FUH983114:FUI983115 GED983114:GEE983115 GNZ983114:GOA983115 GXV983114:GXW983115 HHR983114:HHS983115 HRN983114:HRO983115 IBJ983114:IBK983115 ILF983114:ILG983115 IVB983114:IVC983115 JEX983114:JEY983115 JOT983114:JOU983115 JYP983114:JYQ983115 KIL983114:KIM983115 KSH983114:KSI983115 LCD983114:LCE983115 LLZ983114:LMA983115 LVV983114:LVW983115 MFR983114:MFS983115 MPN983114:MPO983115 MZJ983114:MZK983115 NJF983114:NJG983115 NTB983114:NTC983115 OCX983114:OCY983115 OMT983114:OMU983115 OWP983114:OWQ983115 PGL983114:PGM983115 PQH983114:PQI983115 QAD983114:QAE983115 QJZ983114:QKA983115 QTV983114:QTW983115 RDR983114:RDS983115 RNN983114:RNO983115 RXJ983114:RXK983115 SHF983114:SHG983115 SRB983114:SRC983115 TAX983114:TAY983115 TKT983114:TKU983115 TUP983114:TUQ983115 UEL983114:UEM983115 UOH983114:UOI983115 UYD983114:UYE983115 VHZ983114:VIA983115 VRV983114:VRW983115 WBR983114:WBS983115 WLN983114:WLO983115 WVJ983114:WVK983115 D79:D81 IX79:IY81 ST79:SU81 ACP79:ACQ81 AML79:AMM81 AWH79:AWI81 BGD79:BGE81 BPZ79:BQA81 BZV79:BZW81 CJR79:CJS81 CTN79:CTO81 DDJ79:DDK81 DNF79:DNG81 DXB79:DXC81 EGX79:EGY81 EQT79:EQU81 FAP79:FAQ81 FKL79:FKM81 FUH79:FUI81 GED79:GEE81 GNZ79:GOA81 GXV79:GXW81 HHR79:HHS81 HRN79:HRO81 IBJ79:IBK81 ILF79:ILG81 IVB79:IVC81 JEX79:JEY81 JOT79:JOU81 JYP79:JYQ81 KIL79:KIM81 KSH79:KSI81 LCD79:LCE81 LLZ79:LMA81 LVV79:LVW81 MFR79:MFS81 MPN79:MPO81 MZJ79:MZK81 NJF79:NJG81 NTB79:NTC81 OCX79:OCY81 OMT79:OMU81 OWP79:OWQ81 PGL79:PGM81 PQH79:PQI81 QAD79:QAE81 QJZ79:QKA81 QTV79:QTW81 RDR79:RDS81 RNN79:RNO81 RXJ79:RXK81 SHF79:SHG81 SRB79:SRC81 TAX79:TAY81 TKT79:TKU81 TUP79:TUQ81 UEL79:UEM81 UOH79:UOI81 UYD79:UYE81 VHZ79:VIA81 VRV79:VRW81 WBR79:WBS81 WLN79:WLO81 WVJ79:WVK81 D65615:D65617 IX65615:IY65617 ST65615:SU65617 ACP65615:ACQ65617 AML65615:AMM65617 AWH65615:AWI65617 BGD65615:BGE65617 BPZ65615:BQA65617 BZV65615:BZW65617 CJR65615:CJS65617 CTN65615:CTO65617 DDJ65615:DDK65617 DNF65615:DNG65617 DXB65615:DXC65617 EGX65615:EGY65617 EQT65615:EQU65617 FAP65615:FAQ65617 FKL65615:FKM65617 FUH65615:FUI65617 GED65615:GEE65617 GNZ65615:GOA65617 GXV65615:GXW65617 HHR65615:HHS65617 HRN65615:HRO65617 IBJ65615:IBK65617 ILF65615:ILG65617 IVB65615:IVC65617 JEX65615:JEY65617 JOT65615:JOU65617 JYP65615:JYQ65617 KIL65615:KIM65617 KSH65615:KSI65617 LCD65615:LCE65617 LLZ65615:LMA65617 LVV65615:LVW65617 MFR65615:MFS65617 MPN65615:MPO65617 MZJ65615:MZK65617 NJF65615:NJG65617 NTB65615:NTC65617 OCX65615:OCY65617 OMT65615:OMU65617 OWP65615:OWQ65617 PGL65615:PGM65617 PQH65615:PQI65617 QAD65615:QAE65617 QJZ65615:QKA65617 QTV65615:QTW65617 RDR65615:RDS65617 RNN65615:RNO65617 RXJ65615:RXK65617 SHF65615:SHG65617 SRB65615:SRC65617 TAX65615:TAY65617 TKT65615:TKU65617 TUP65615:TUQ65617 UEL65615:UEM65617 UOH65615:UOI65617 UYD65615:UYE65617 VHZ65615:VIA65617 VRV65615:VRW65617 WBR65615:WBS65617 WLN65615:WLO65617 WVJ65615:WVK65617 D131151:D131153 IX131151:IY131153 ST131151:SU131153 ACP131151:ACQ131153 AML131151:AMM131153 AWH131151:AWI131153 BGD131151:BGE131153 BPZ131151:BQA131153 BZV131151:BZW131153 CJR131151:CJS131153 CTN131151:CTO131153 DDJ131151:DDK131153 DNF131151:DNG131153 DXB131151:DXC131153 EGX131151:EGY131153 EQT131151:EQU131153 FAP131151:FAQ131153 FKL131151:FKM131153 FUH131151:FUI131153 GED131151:GEE131153 GNZ131151:GOA131153 GXV131151:GXW131153 HHR131151:HHS131153 HRN131151:HRO131153 IBJ131151:IBK131153 ILF131151:ILG131153 IVB131151:IVC131153 JEX131151:JEY131153 JOT131151:JOU131153 JYP131151:JYQ131153 KIL131151:KIM131153 KSH131151:KSI131153 LCD131151:LCE131153 LLZ131151:LMA131153 LVV131151:LVW131153 MFR131151:MFS131153 MPN131151:MPO131153 MZJ131151:MZK131153 NJF131151:NJG131153 NTB131151:NTC131153 OCX131151:OCY131153 OMT131151:OMU131153 OWP131151:OWQ131153 PGL131151:PGM131153 PQH131151:PQI131153 QAD131151:QAE131153 QJZ131151:QKA131153 QTV131151:QTW131153 RDR131151:RDS131153 RNN131151:RNO131153 RXJ131151:RXK131153 SHF131151:SHG131153 SRB131151:SRC131153 TAX131151:TAY131153 TKT131151:TKU131153 TUP131151:TUQ131153 UEL131151:UEM131153 UOH131151:UOI131153 UYD131151:UYE131153 VHZ131151:VIA131153 VRV131151:VRW131153 WBR131151:WBS131153 WLN131151:WLO131153 WVJ131151:WVK131153 D196687:D196689 IX196687:IY196689 ST196687:SU196689 ACP196687:ACQ196689 AML196687:AMM196689 AWH196687:AWI196689 BGD196687:BGE196689 BPZ196687:BQA196689 BZV196687:BZW196689 CJR196687:CJS196689 CTN196687:CTO196689 DDJ196687:DDK196689 DNF196687:DNG196689 DXB196687:DXC196689 EGX196687:EGY196689 EQT196687:EQU196689 FAP196687:FAQ196689 FKL196687:FKM196689 FUH196687:FUI196689 GED196687:GEE196689 GNZ196687:GOA196689 GXV196687:GXW196689 HHR196687:HHS196689 HRN196687:HRO196689 IBJ196687:IBK196689 ILF196687:ILG196689 IVB196687:IVC196689 JEX196687:JEY196689 JOT196687:JOU196689 JYP196687:JYQ196689 KIL196687:KIM196689 KSH196687:KSI196689 LCD196687:LCE196689 LLZ196687:LMA196689 LVV196687:LVW196689 MFR196687:MFS196689 MPN196687:MPO196689 MZJ196687:MZK196689 NJF196687:NJG196689 NTB196687:NTC196689 OCX196687:OCY196689 OMT196687:OMU196689 OWP196687:OWQ196689 PGL196687:PGM196689 PQH196687:PQI196689 QAD196687:QAE196689 QJZ196687:QKA196689 QTV196687:QTW196689 RDR196687:RDS196689 RNN196687:RNO196689 RXJ196687:RXK196689 SHF196687:SHG196689 SRB196687:SRC196689 TAX196687:TAY196689 TKT196687:TKU196689 TUP196687:TUQ196689 UEL196687:UEM196689 UOH196687:UOI196689 UYD196687:UYE196689 VHZ196687:VIA196689 VRV196687:VRW196689 WBR196687:WBS196689 WLN196687:WLO196689 WVJ196687:WVK196689 D262223:D262225 IX262223:IY262225 ST262223:SU262225 ACP262223:ACQ262225 AML262223:AMM262225 AWH262223:AWI262225 BGD262223:BGE262225 BPZ262223:BQA262225 BZV262223:BZW262225 CJR262223:CJS262225 CTN262223:CTO262225 DDJ262223:DDK262225 DNF262223:DNG262225 DXB262223:DXC262225 EGX262223:EGY262225 EQT262223:EQU262225 FAP262223:FAQ262225 FKL262223:FKM262225 FUH262223:FUI262225 GED262223:GEE262225 GNZ262223:GOA262225 GXV262223:GXW262225 HHR262223:HHS262225 HRN262223:HRO262225 IBJ262223:IBK262225 ILF262223:ILG262225 IVB262223:IVC262225 JEX262223:JEY262225 JOT262223:JOU262225 JYP262223:JYQ262225 KIL262223:KIM262225 KSH262223:KSI262225 LCD262223:LCE262225 LLZ262223:LMA262225 LVV262223:LVW262225 MFR262223:MFS262225 MPN262223:MPO262225 MZJ262223:MZK262225 NJF262223:NJG262225 NTB262223:NTC262225 OCX262223:OCY262225 OMT262223:OMU262225 OWP262223:OWQ262225 PGL262223:PGM262225 PQH262223:PQI262225 QAD262223:QAE262225 QJZ262223:QKA262225 QTV262223:QTW262225 RDR262223:RDS262225 RNN262223:RNO262225 RXJ262223:RXK262225 SHF262223:SHG262225 SRB262223:SRC262225 TAX262223:TAY262225 TKT262223:TKU262225 TUP262223:TUQ262225 UEL262223:UEM262225 UOH262223:UOI262225 UYD262223:UYE262225 VHZ262223:VIA262225 VRV262223:VRW262225 WBR262223:WBS262225 WLN262223:WLO262225 WVJ262223:WVK262225 D327759:D327761 IX327759:IY327761 ST327759:SU327761 ACP327759:ACQ327761 AML327759:AMM327761 AWH327759:AWI327761 BGD327759:BGE327761 BPZ327759:BQA327761 BZV327759:BZW327761 CJR327759:CJS327761 CTN327759:CTO327761 DDJ327759:DDK327761 DNF327759:DNG327761 DXB327759:DXC327761 EGX327759:EGY327761 EQT327759:EQU327761 FAP327759:FAQ327761 FKL327759:FKM327761 FUH327759:FUI327761 GED327759:GEE327761 GNZ327759:GOA327761 GXV327759:GXW327761 HHR327759:HHS327761 HRN327759:HRO327761 IBJ327759:IBK327761 ILF327759:ILG327761 IVB327759:IVC327761 JEX327759:JEY327761 JOT327759:JOU327761 JYP327759:JYQ327761 KIL327759:KIM327761 KSH327759:KSI327761 LCD327759:LCE327761 LLZ327759:LMA327761 LVV327759:LVW327761 MFR327759:MFS327761 MPN327759:MPO327761 MZJ327759:MZK327761 NJF327759:NJG327761 NTB327759:NTC327761 OCX327759:OCY327761 OMT327759:OMU327761 OWP327759:OWQ327761 PGL327759:PGM327761 PQH327759:PQI327761 QAD327759:QAE327761 QJZ327759:QKA327761 QTV327759:QTW327761 RDR327759:RDS327761 RNN327759:RNO327761 RXJ327759:RXK327761 SHF327759:SHG327761 SRB327759:SRC327761 TAX327759:TAY327761 TKT327759:TKU327761 TUP327759:TUQ327761 UEL327759:UEM327761 UOH327759:UOI327761 UYD327759:UYE327761 VHZ327759:VIA327761 VRV327759:VRW327761 WBR327759:WBS327761 WLN327759:WLO327761 WVJ327759:WVK327761 D393295:D393297 IX393295:IY393297 ST393295:SU393297 ACP393295:ACQ393297 AML393295:AMM393297 AWH393295:AWI393297 BGD393295:BGE393297 BPZ393295:BQA393297 BZV393295:BZW393297 CJR393295:CJS393297 CTN393295:CTO393297 DDJ393295:DDK393297 DNF393295:DNG393297 DXB393295:DXC393297 EGX393295:EGY393297 EQT393295:EQU393297 FAP393295:FAQ393297 FKL393295:FKM393297 FUH393295:FUI393297 GED393295:GEE393297 GNZ393295:GOA393297 GXV393295:GXW393297 HHR393295:HHS393297 HRN393295:HRO393297 IBJ393295:IBK393297 ILF393295:ILG393297 IVB393295:IVC393297 JEX393295:JEY393297 JOT393295:JOU393297 JYP393295:JYQ393297 KIL393295:KIM393297 KSH393295:KSI393297 LCD393295:LCE393297 LLZ393295:LMA393297 LVV393295:LVW393297 MFR393295:MFS393297 MPN393295:MPO393297 MZJ393295:MZK393297 NJF393295:NJG393297 NTB393295:NTC393297 OCX393295:OCY393297 OMT393295:OMU393297 OWP393295:OWQ393297 PGL393295:PGM393297 PQH393295:PQI393297 QAD393295:QAE393297 QJZ393295:QKA393297 QTV393295:QTW393297 RDR393295:RDS393297 RNN393295:RNO393297 RXJ393295:RXK393297 SHF393295:SHG393297 SRB393295:SRC393297 TAX393295:TAY393297 TKT393295:TKU393297 TUP393295:TUQ393297 UEL393295:UEM393297 UOH393295:UOI393297 UYD393295:UYE393297 VHZ393295:VIA393297 VRV393295:VRW393297 WBR393295:WBS393297 WLN393295:WLO393297 WVJ393295:WVK393297 D458831:D458833 IX458831:IY458833 ST458831:SU458833 ACP458831:ACQ458833 AML458831:AMM458833 AWH458831:AWI458833 BGD458831:BGE458833 BPZ458831:BQA458833 BZV458831:BZW458833 CJR458831:CJS458833 CTN458831:CTO458833 DDJ458831:DDK458833 DNF458831:DNG458833 DXB458831:DXC458833 EGX458831:EGY458833 EQT458831:EQU458833 FAP458831:FAQ458833 FKL458831:FKM458833 FUH458831:FUI458833 GED458831:GEE458833 GNZ458831:GOA458833 GXV458831:GXW458833 HHR458831:HHS458833 HRN458831:HRO458833 IBJ458831:IBK458833 ILF458831:ILG458833 IVB458831:IVC458833 JEX458831:JEY458833 JOT458831:JOU458833 JYP458831:JYQ458833 KIL458831:KIM458833 KSH458831:KSI458833 LCD458831:LCE458833 LLZ458831:LMA458833 LVV458831:LVW458833 MFR458831:MFS458833 MPN458831:MPO458833 MZJ458831:MZK458833 NJF458831:NJG458833 NTB458831:NTC458833 OCX458831:OCY458833 OMT458831:OMU458833 OWP458831:OWQ458833 PGL458831:PGM458833 PQH458831:PQI458833 QAD458831:QAE458833 QJZ458831:QKA458833 QTV458831:QTW458833 RDR458831:RDS458833 RNN458831:RNO458833 RXJ458831:RXK458833 SHF458831:SHG458833 SRB458831:SRC458833 TAX458831:TAY458833 TKT458831:TKU458833 TUP458831:TUQ458833 UEL458831:UEM458833 UOH458831:UOI458833 UYD458831:UYE458833 VHZ458831:VIA458833 VRV458831:VRW458833 WBR458831:WBS458833 WLN458831:WLO458833 WVJ458831:WVK458833 D524367:D524369 IX524367:IY524369 ST524367:SU524369 ACP524367:ACQ524369 AML524367:AMM524369 AWH524367:AWI524369 BGD524367:BGE524369 BPZ524367:BQA524369 BZV524367:BZW524369 CJR524367:CJS524369 CTN524367:CTO524369 DDJ524367:DDK524369 DNF524367:DNG524369 DXB524367:DXC524369 EGX524367:EGY524369 EQT524367:EQU524369 FAP524367:FAQ524369 FKL524367:FKM524369 FUH524367:FUI524369 GED524367:GEE524369 GNZ524367:GOA524369 GXV524367:GXW524369 HHR524367:HHS524369 HRN524367:HRO524369 IBJ524367:IBK524369 ILF524367:ILG524369 IVB524367:IVC524369 JEX524367:JEY524369 JOT524367:JOU524369 JYP524367:JYQ524369 KIL524367:KIM524369 KSH524367:KSI524369 LCD524367:LCE524369 LLZ524367:LMA524369 LVV524367:LVW524369 MFR524367:MFS524369 MPN524367:MPO524369 MZJ524367:MZK524369 NJF524367:NJG524369 NTB524367:NTC524369 OCX524367:OCY524369 OMT524367:OMU524369 OWP524367:OWQ524369 PGL524367:PGM524369 PQH524367:PQI524369 QAD524367:QAE524369 QJZ524367:QKA524369 QTV524367:QTW524369 RDR524367:RDS524369 RNN524367:RNO524369 RXJ524367:RXK524369 SHF524367:SHG524369 SRB524367:SRC524369 TAX524367:TAY524369 TKT524367:TKU524369 TUP524367:TUQ524369 UEL524367:UEM524369 UOH524367:UOI524369 UYD524367:UYE524369 VHZ524367:VIA524369 VRV524367:VRW524369 WBR524367:WBS524369 WLN524367:WLO524369 WVJ524367:WVK524369 D589903:D589905 IX589903:IY589905 ST589903:SU589905 ACP589903:ACQ589905 AML589903:AMM589905 AWH589903:AWI589905 BGD589903:BGE589905 BPZ589903:BQA589905 BZV589903:BZW589905 CJR589903:CJS589905 CTN589903:CTO589905 DDJ589903:DDK589905 DNF589903:DNG589905 DXB589903:DXC589905 EGX589903:EGY589905 EQT589903:EQU589905 FAP589903:FAQ589905 FKL589903:FKM589905 FUH589903:FUI589905 GED589903:GEE589905 GNZ589903:GOA589905 GXV589903:GXW589905 HHR589903:HHS589905 HRN589903:HRO589905 IBJ589903:IBK589905 ILF589903:ILG589905 IVB589903:IVC589905 JEX589903:JEY589905 JOT589903:JOU589905 JYP589903:JYQ589905 KIL589903:KIM589905 KSH589903:KSI589905 LCD589903:LCE589905 LLZ589903:LMA589905 LVV589903:LVW589905 MFR589903:MFS589905 MPN589903:MPO589905 MZJ589903:MZK589905 NJF589903:NJG589905 NTB589903:NTC589905 OCX589903:OCY589905 OMT589903:OMU589905 OWP589903:OWQ589905 PGL589903:PGM589905 PQH589903:PQI589905 QAD589903:QAE589905 QJZ589903:QKA589905 QTV589903:QTW589905 RDR589903:RDS589905 RNN589903:RNO589905 RXJ589903:RXK589905 SHF589903:SHG589905 SRB589903:SRC589905 TAX589903:TAY589905 TKT589903:TKU589905 TUP589903:TUQ589905 UEL589903:UEM589905 UOH589903:UOI589905 UYD589903:UYE589905 VHZ589903:VIA589905 VRV589903:VRW589905 WBR589903:WBS589905 WLN589903:WLO589905 WVJ589903:WVK589905 D655439:D655441 IX655439:IY655441 ST655439:SU655441 ACP655439:ACQ655441 AML655439:AMM655441 AWH655439:AWI655441 BGD655439:BGE655441 BPZ655439:BQA655441 BZV655439:BZW655441 CJR655439:CJS655441 CTN655439:CTO655441 DDJ655439:DDK655441 DNF655439:DNG655441 DXB655439:DXC655441 EGX655439:EGY655441 EQT655439:EQU655441 FAP655439:FAQ655441 FKL655439:FKM655441 FUH655439:FUI655441 GED655439:GEE655441 GNZ655439:GOA655441 GXV655439:GXW655441 HHR655439:HHS655441 HRN655439:HRO655441 IBJ655439:IBK655441 ILF655439:ILG655441 IVB655439:IVC655441 JEX655439:JEY655441 JOT655439:JOU655441 JYP655439:JYQ655441 KIL655439:KIM655441 KSH655439:KSI655441 LCD655439:LCE655441 LLZ655439:LMA655441 LVV655439:LVW655441 MFR655439:MFS655441 MPN655439:MPO655441 MZJ655439:MZK655441 NJF655439:NJG655441 NTB655439:NTC655441 OCX655439:OCY655441 OMT655439:OMU655441 OWP655439:OWQ655441 PGL655439:PGM655441 PQH655439:PQI655441 QAD655439:QAE655441 QJZ655439:QKA655441 QTV655439:QTW655441 RDR655439:RDS655441 RNN655439:RNO655441 RXJ655439:RXK655441 SHF655439:SHG655441 SRB655439:SRC655441 TAX655439:TAY655441 TKT655439:TKU655441 TUP655439:TUQ655441 UEL655439:UEM655441 UOH655439:UOI655441 UYD655439:UYE655441 VHZ655439:VIA655441 VRV655439:VRW655441 WBR655439:WBS655441 WLN655439:WLO655441 WVJ655439:WVK655441 D720975:D720977 IX720975:IY720977 ST720975:SU720977 ACP720975:ACQ720977 AML720975:AMM720977 AWH720975:AWI720977 BGD720975:BGE720977 BPZ720975:BQA720977 BZV720975:BZW720977 CJR720975:CJS720977 CTN720975:CTO720977 DDJ720975:DDK720977 DNF720975:DNG720977 DXB720975:DXC720977 EGX720975:EGY720977 EQT720975:EQU720977 FAP720975:FAQ720977 FKL720975:FKM720977 FUH720975:FUI720977 GED720975:GEE720977 GNZ720975:GOA720977 GXV720975:GXW720977 HHR720975:HHS720977 HRN720975:HRO720977 IBJ720975:IBK720977 ILF720975:ILG720977 IVB720975:IVC720977 JEX720975:JEY720977 JOT720975:JOU720977 JYP720975:JYQ720977 KIL720975:KIM720977 KSH720975:KSI720977 LCD720975:LCE720977 LLZ720975:LMA720977 LVV720975:LVW720977 MFR720975:MFS720977 MPN720975:MPO720977 MZJ720975:MZK720977 NJF720975:NJG720977 NTB720975:NTC720977 OCX720975:OCY720977 OMT720975:OMU720977 OWP720975:OWQ720977 PGL720975:PGM720977 PQH720975:PQI720977 QAD720975:QAE720977 QJZ720975:QKA720977 QTV720975:QTW720977 RDR720975:RDS720977 RNN720975:RNO720977 RXJ720975:RXK720977 SHF720975:SHG720977 SRB720975:SRC720977 TAX720975:TAY720977 TKT720975:TKU720977 TUP720975:TUQ720977 UEL720975:UEM720977 UOH720975:UOI720977 UYD720975:UYE720977 VHZ720975:VIA720977 VRV720975:VRW720977 WBR720975:WBS720977 WLN720975:WLO720977 WVJ720975:WVK720977 D786511:D786513 IX786511:IY786513 ST786511:SU786513 ACP786511:ACQ786513 AML786511:AMM786513 AWH786511:AWI786513 BGD786511:BGE786513 BPZ786511:BQA786513 BZV786511:BZW786513 CJR786511:CJS786513 CTN786511:CTO786513 DDJ786511:DDK786513 DNF786511:DNG786513 DXB786511:DXC786513 EGX786511:EGY786513 EQT786511:EQU786513 FAP786511:FAQ786513 FKL786511:FKM786513 FUH786511:FUI786513 GED786511:GEE786513 GNZ786511:GOA786513 GXV786511:GXW786513 HHR786511:HHS786513 HRN786511:HRO786513 IBJ786511:IBK786513 ILF786511:ILG786513 IVB786511:IVC786513 JEX786511:JEY786513 JOT786511:JOU786513 JYP786511:JYQ786513 KIL786511:KIM786513 KSH786511:KSI786513 LCD786511:LCE786513 LLZ786511:LMA786513 LVV786511:LVW786513 MFR786511:MFS786513 MPN786511:MPO786513 MZJ786511:MZK786513 NJF786511:NJG786513 NTB786511:NTC786513 OCX786511:OCY786513 OMT786511:OMU786513 OWP786511:OWQ786513 PGL786511:PGM786513 PQH786511:PQI786513 QAD786511:QAE786513 QJZ786511:QKA786513 QTV786511:QTW786513 RDR786511:RDS786513 RNN786511:RNO786513 RXJ786511:RXK786513 SHF786511:SHG786513 SRB786511:SRC786513 TAX786511:TAY786513 TKT786511:TKU786513 TUP786511:TUQ786513 UEL786511:UEM786513 UOH786511:UOI786513 UYD786511:UYE786513 VHZ786511:VIA786513 VRV786511:VRW786513 WBR786511:WBS786513 WLN786511:WLO786513 WVJ786511:WVK786513 D852047:D852049 IX852047:IY852049 ST852047:SU852049 ACP852047:ACQ852049 AML852047:AMM852049 AWH852047:AWI852049 BGD852047:BGE852049 BPZ852047:BQA852049 BZV852047:BZW852049 CJR852047:CJS852049 CTN852047:CTO852049 DDJ852047:DDK852049 DNF852047:DNG852049 DXB852047:DXC852049 EGX852047:EGY852049 EQT852047:EQU852049 FAP852047:FAQ852049 FKL852047:FKM852049 FUH852047:FUI852049 GED852047:GEE852049 GNZ852047:GOA852049 GXV852047:GXW852049 HHR852047:HHS852049 HRN852047:HRO852049 IBJ852047:IBK852049 ILF852047:ILG852049 IVB852047:IVC852049 JEX852047:JEY852049 JOT852047:JOU852049 JYP852047:JYQ852049 KIL852047:KIM852049 KSH852047:KSI852049 LCD852047:LCE852049 LLZ852047:LMA852049 LVV852047:LVW852049 MFR852047:MFS852049 MPN852047:MPO852049 MZJ852047:MZK852049 NJF852047:NJG852049 NTB852047:NTC852049 OCX852047:OCY852049 OMT852047:OMU852049 OWP852047:OWQ852049 PGL852047:PGM852049 PQH852047:PQI852049 QAD852047:QAE852049 QJZ852047:QKA852049 QTV852047:QTW852049 RDR852047:RDS852049 RNN852047:RNO852049 RXJ852047:RXK852049 SHF852047:SHG852049 SRB852047:SRC852049 TAX852047:TAY852049 TKT852047:TKU852049 TUP852047:TUQ852049 UEL852047:UEM852049 UOH852047:UOI852049 UYD852047:UYE852049 VHZ852047:VIA852049 VRV852047:VRW852049 WBR852047:WBS852049 WLN852047:WLO852049 WVJ852047:WVK852049 D917583:D917585 IX917583:IY917585 ST917583:SU917585 ACP917583:ACQ917585 AML917583:AMM917585 AWH917583:AWI917585 BGD917583:BGE917585 BPZ917583:BQA917585 BZV917583:BZW917585 CJR917583:CJS917585 CTN917583:CTO917585 DDJ917583:DDK917585 DNF917583:DNG917585 DXB917583:DXC917585 EGX917583:EGY917585 EQT917583:EQU917585 FAP917583:FAQ917585 FKL917583:FKM917585 FUH917583:FUI917585 GED917583:GEE917585 GNZ917583:GOA917585 GXV917583:GXW917585 HHR917583:HHS917585 HRN917583:HRO917585 IBJ917583:IBK917585 ILF917583:ILG917585 IVB917583:IVC917585 JEX917583:JEY917585 JOT917583:JOU917585 JYP917583:JYQ917585 KIL917583:KIM917585 KSH917583:KSI917585 LCD917583:LCE917585 LLZ917583:LMA917585 LVV917583:LVW917585 MFR917583:MFS917585 MPN917583:MPO917585 MZJ917583:MZK917585 NJF917583:NJG917585 NTB917583:NTC917585 OCX917583:OCY917585 OMT917583:OMU917585 OWP917583:OWQ917585 PGL917583:PGM917585 PQH917583:PQI917585 QAD917583:QAE917585 QJZ917583:QKA917585 QTV917583:QTW917585 RDR917583:RDS917585 RNN917583:RNO917585 RXJ917583:RXK917585 SHF917583:SHG917585 SRB917583:SRC917585 TAX917583:TAY917585 TKT917583:TKU917585 TUP917583:TUQ917585 UEL917583:UEM917585 UOH917583:UOI917585 UYD917583:UYE917585 VHZ917583:VIA917585 VRV917583:VRW917585 WBR917583:WBS917585 WLN917583:WLO917585 WVJ917583:WVK917585 D983119:D983121 IX983119:IY983121 ST983119:SU983121 ACP983119:ACQ983121 AML983119:AMM983121 AWH983119:AWI983121 BGD983119:BGE983121 BPZ983119:BQA983121 BZV983119:BZW983121 CJR983119:CJS983121 CTN983119:CTO983121 DDJ983119:DDK983121 DNF983119:DNG983121 DXB983119:DXC983121 EGX983119:EGY983121 EQT983119:EQU983121 FAP983119:FAQ983121 FKL983119:FKM983121 FUH983119:FUI983121 GED983119:GEE983121 GNZ983119:GOA983121 GXV983119:GXW983121 HHR983119:HHS983121 HRN983119:HRO983121 IBJ983119:IBK983121 ILF983119:ILG983121 IVB983119:IVC983121 JEX983119:JEY983121 JOT983119:JOU983121 JYP983119:JYQ983121 KIL983119:KIM983121 KSH983119:KSI983121 LCD983119:LCE983121 LLZ983119:LMA983121 LVV983119:LVW983121 MFR983119:MFS983121 MPN983119:MPO983121 MZJ983119:MZK983121 NJF983119:NJG983121 NTB983119:NTC983121 OCX983119:OCY983121 OMT983119:OMU983121 OWP983119:OWQ983121 PGL983119:PGM983121 PQH983119:PQI983121 QAD983119:QAE983121 QJZ983119:QKA983121 QTV983119:QTW983121 RDR983119:RDS983121 RNN983119:RNO983121 RXJ983119:RXK983121 SHF983119:SHG983121 SRB983119:SRC983121 TAX983119:TAY983121 TKT983119:TKU983121 TUP983119:TUQ983121 UEL983119:UEM983121 UOH983119:UOI983121 UYD983119:UYE983121 VHZ983119:VIA983121 VRV983119:VRW983121 WBR983119:WBS983121 WLN983119:WLO983121 WVJ983119:WVK983121 G79:G81 JB79:JC81 SX79:SY81 ACT79:ACU81 AMP79:AMQ81 AWL79:AWM81 BGH79:BGI81 BQD79:BQE81 BZZ79:CAA81 CJV79:CJW81 CTR79:CTS81 DDN79:DDO81 DNJ79:DNK81 DXF79:DXG81 EHB79:EHC81 EQX79:EQY81 FAT79:FAU81 FKP79:FKQ81 FUL79:FUM81 GEH79:GEI81 GOD79:GOE81 GXZ79:GYA81 HHV79:HHW81 HRR79:HRS81 IBN79:IBO81 ILJ79:ILK81 IVF79:IVG81 JFB79:JFC81 JOX79:JOY81 JYT79:JYU81 KIP79:KIQ81 KSL79:KSM81 LCH79:LCI81 LMD79:LME81 LVZ79:LWA81 MFV79:MFW81 MPR79:MPS81 MZN79:MZO81 NJJ79:NJK81 NTF79:NTG81 ODB79:ODC81 OMX79:OMY81 OWT79:OWU81 PGP79:PGQ81 PQL79:PQM81 QAH79:QAI81 QKD79:QKE81 QTZ79:QUA81 RDV79:RDW81 RNR79:RNS81 RXN79:RXO81 SHJ79:SHK81 SRF79:SRG81 TBB79:TBC81 TKX79:TKY81 TUT79:TUU81 UEP79:UEQ81 UOL79:UOM81 UYH79:UYI81 VID79:VIE81 VRZ79:VSA81 WBV79:WBW81 WLR79:WLS81 WVN79:WVO81 G65615:G65617 JB65615:JC65617 SX65615:SY65617 ACT65615:ACU65617 AMP65615:AMQ65617 AWL65615:AWM65617 BGH65615:BGI65617 BQD65615:BQE65617 BZZ65615:CAA65617 CJV65615:CJW65617 CTR65615:CTS65617 DDN65615:DDO65617 DNJ65615:DNK65617 DXF65615:DXG65617 EHB65615:EHC65617 EQX65615:EQY65617 FAT65615:FAU65617 FKP65615:FKQ65617 FUL65615:FUM65617 GEH65615:GEI65617 GOD65615:GOE65617 GXZ65615:GYA65617 HHV65615:HHW65617 HRR65615:HRS65617 IBN65615:IBO65617 ILJ65615:ILK65617 IVF65615:IVG65617 JFB65615:JFC65617 JOX65615:JOY65617 JYT65615:JYU65617 KIP65615:KIQ65617 KSL65615:KSM65617 LCH65615:LCI65617 LMD65615:LME65617 LVZ65615:LWA65617 MFV65615:MFW65617 MPR65615:MPS65617 MZN65615:MZO65617 NJJ65615:NJK65617 NTF65615:NTG65617 ODB65615:ODC65617 OMX65615:OMY65617 OWT65615:OWU65617 PGP65615:PGQ65617 PQL65615:PQM65617 QAH65615:QAI65617 QKD65615:QKE65617 QTZ65615:QUA65617 RDV65615:RDW65617 RNR65615:RNS65617 RXN65615:RXO65617 SHJ65615:SHK65617 SRF65615:SRG65617 TBB65615:TBC65617 TKX65615:TKY65617 TUT65615:TUU65617 UEP65615:UEQ65617 UOL65615:UOM65617 UYH65615:UYI65617 VID65615:VIE65617 VRZ65615:VSA65617 WBV65615:WBW65617 WLR65615:WLS65617 WVN65615:WVO65617 G131151:G131153 JB131151:JC131153 SX131151:SY131153 ACT131151:ACU131153 AMP131151:AMQ131153 AWL131151:AWM131153 BGH131151:BGI131153 BQD131151:BQE131153 BZZ131151:CAA131153 CJV131151:CJW131153 CTR131151:CTS131153 DDN131151:DDO131153 DNJ131151:DNK131153 DXF131151:DXG131153 EHB131151:EHC131153 EQX131151:EQY131153 FAT131151:FAU131153 FKP131151:FKQ131153 FUL131151:FUM131153 GEH131151:GEI131153 GOD131151:GOE131153 GXZ131151:GYA131153 HHV131151:HHW131153 HRR131151:HRS131153 IBN131151:IBO131153 ILJ131151:ILK131153 IVF131151:IVG131153 JFB131151:JFC131153 JOX131151:JOY131153 JYT131151:JYU131153 KIP131151:KIQ131153 KSL131151:KSM131153 LCH131151:LCI131153 LMD131151:LME131153 LVZ131151:LWA131153 MFV131151:MFW131153 MPR131151:MPS131153 MZN131151:MZO131153 NJJ131151:NJK131153 NTF131151:NTG131153 ODB131151:ODC131153 OMX131151:OMY131153 OWT131151:OWU131153 PGP131151:PGQ131153 PQL131151:PQM131153 QAH131151:QAI131153 QKD131151:QKE131153 QTZ131151:QUA131153 RDV131151:RDW131153 RNR131151:RNS131153 RXN131151:RXO131153 SHJ131151:SHK131153 SRF131151:SRG131153 TBB131151:TBC131153 TKX131151:TKY131153 TUT131151:TUU131153 UEP131151:UEQ131153 UOL131151:UOM131153 UYH131151:UYI131153 VID131151:VIE131153 VRZ131151:VSA131153 WBV131151:WBW131153 WLR131151:WLS131153 WVN131151:WVO131153 G196687:G196689 JB196687:JC196689 SX196687:SY196689 ACT196687:ACU196689 AMP196687:AMQ196689 AWL196687:AWM196689 BGH196687:BGI196689 BQD196687:BQE196689 BZZ196687:CAA196689 CJV196687:CJW196689 CTR196687:CTS196689 DDN196687:DDO196689 DNJ196687:DNK196689 DXF196687:DXG196689 EHB196687:EHC196689 EQX196687:EQY196689 FAT196687:FAU196689 FKP196687:FKQ196689 FUL196687:FUM196689 GEH196687:GEI196689 GOD196687:GOE196689 GXZ196687:GYA196689 HHV196687:HHW196689 HRR196687:HRS196689 IBN196687:IBO196689 ILJ196687:ILK196689 IVF196687:IVG196689 JFB196687:JFC196689 JOX196687:JOY196689 JYT196687:JYU196689 KIP196687:KIQ196689 KSL196687:KSM196689 LCH196687:LCI196689 LMD196687:LME196689 LVZ196687:LWA196689 MFV196687:MFW196689 MPR196687:MPS196689 MZN196687:MZO196689 NJJ196687:NJK196689 NTF196687:NTG196689 ODB196687:ODC196689 OMX196687:OMY196689 OWT196687:OWU196689 PGP196687:PGQ196689 PQL196687:PQM196689 QAH196687:QAI196689 QKD196687:QKE196689 QTZ196687:QUA196689 RDV196687:RDW196689 RNR196687:RNS196689 RXN196687:RXO196689 SHJ196687:SHK196689 SRF196687:SRG196689 TBB196687:TBC196689 TKX196687:TKY196689 TUT196687:TUU196689 UEP196687:UEQ196689 UOL196687:UOM196689 UYH196687:UYI196689 VID196687:VIE196689 VRZ196687:VSA196689 WBV196687:WBW196689 WLR196687:WLS196689 WVN196687:WVO196689 G262223:G262225 JB262223:JC262225 SX262223:SY262225 ACT262223:ACU262225 AMP262223:AMQ262225 AWL262223:AWM262225 BGH262223:BGI262225 BQD262223:BQE262225 BZZ262223:CAA262225 CJV262223:CJW262225 CTR262223:CTS262225 DDN262223:DDO262225 DNJ262223:DNK262225 DXF262223:DXG262225 EHB262223:EHC262225 EQX262223:EQY262225 FAT262223:FAU262225 FKP262223:FKQ262225 FUL262223:FUM262225 GEH262223:GEI262225 GOD262223:GOE262225 GXZ262223:GYA262225 HHV262223:HHW262225 HRR262223:HRS262225 IBN262223:IBO262225 ILJ262223:ILK262225 IVF262223:IVG262225 JFB262223:JFC262225 JOX262223:JOY262225 JYT262223:JYU262225 KIP262223:KIQ262225 KSL262223:KSM262225 LCH262223:LCI262225 LMD262223:LME262225 LVZ262223:LWA262225 MFV262223:MFW262225 MPR262223:MPS262225 MZN262223:MZO262225 NJJ262223:NJK262225 NTF262223:NTG262225 ODB262223:ODC262225 OMX262223:OMY262225 OWT262223:OWU262225 PGP262223:PGQ262225 PQL262223:PQM262225 QAH262223:QAI262225 QKD262223:QKE262225 QTZ262223:QUA262225 RDV262223:RDW262225 RNR262223:RNS262225 RXN262223:RXO262225 SHJ262223:SHK262225 SRF262223:SRG262225 TBB262223:TBC262225 TKX262223:TKY262225 TUT262223:TUU262225 UEP262223:UEQ262225 UOL262223:UOM262225 UYH262223:UYI262225 VID262223:VIE262225 VRZ262223:VSA262225 WBV262223:WBW262225 WLR262223:WLS262225 WVN262223:WVO262225 G327759:G327761 JB327759:JC327761 SX327759:SY327761 ACT327759:ACU327761 AMP327759:AMQ327761 AWL327759:AWM327761 BGH327759:BGI327761 BQD327759:BQE327761 BZZ327759:CAA327761 CJV327759:CJW327761 CTR327759:CTS327761 DDN327759:DDO327761 DNJ327759:DNK327761 DXF327759:DXG327761 EHB327759:EHC327761 EQX327759:EQY327761 FAT327759:FAU327761 FKP327759:FKQ327761 FUL327759:FUM327761 GEH327759:GEI327761 GOD327759:GOE327761 GXZ327759:GYA327761 HHV327759:HHW327761 HRR327759:HRS327761 IBN327759:IBO327761 ILJ327759:ILK327761 IVF327759:IVG327761 JFB327759:JFC327761 JOX327759:JOY327761 JYT327759:JYU327761 KIP327759:KIQ327761 KSL327759:KSM327761 LCH327759:LCI327761 LMD327759:LME327761 LVZ327759:LWA327761 MFV327759:MFW327761 MPR327759:MPS327761 MZN327759:MZO327761 NJJ327759:NJK327761 NTF327759:NTG327761 ODB327759:ODC327761 OMX327759:OMY327761 OWT327759:OWU327761 PGP327759:PGQ327761 PQL327759:PQM327761 QAH327759:QAI327761 QKD327759:QKE327761 QTZ327759:QUA327761 RDV327759:RDW327761 RNR327759:RNS327761 RXN327759:RXO327761 SHJ327759:SHK327761 SRF327759:SRG327761 TBB327759:TBC327761 TKX327759:TKY327761 TUT327759:TUU327761 UEP327759:UEQ327761 UOL327759:UOM327761 UYH327759:UYI327761 VID327759:VIE327761 VRZ327759:VSA327761 WBV327759:WBW327761 WLR327759:WLS327761 WVN327759:WVO327761 G393295:G393297 JB393295:JC393297 SX393295:SY393297 ACT393295:ACU393297 AMP393295:AMQ393297 AWL393295:AWM393297 BGH393295:BGI393297 BQD393295:BQE393297 BZZ393295:CAA393297 CJV393295:CJW393297 CTR393295:CTS393297 DDN393295:DDO393297 DNJ393295:DNK393297 DXF393295:DXG393297 EHB393295:EHC393297 EQX393295:EQY393297 FAT393295:FAU393297 FKP393295:FKQ393297 FUL393295:FUM393297 GEH393295:GEI393297 GOD393295:GOE393297 GXZ393295:GYA393297 HHV393295:HHW393297 HRR393295:HRS393297 IBN393295:IBO393297 ILJ393295:ILK393297 IVF393295:IVG393297 JFB393295:JFC393297 JOX393295:JOY393297 JYT393295:JYU393297 KIP393295:KIQ393297 KSL393295:KSM393297 LCH393295:LCI393297 LMD393295:LME393297 LVZ393295:LWA393297 MFV393295:MFW393297 MPR393295:MPS393297 MZN393295:MZO393297 NJJ393295:NJK393297 NTF393295:NTG393297 ODB393295:ODC393297 OMX393295:OMY393297 OWT393295:OWU393297 PGP393295:PGQ393297 PQL393295:PQM393297 QAH393295:QAI393297 QKD393295:QKE393297 QTZ393295:QUA393297 RDV393295:RDW393297 RNR393295:RNS393297 RXN393295:RXO393297 SHJ393295:SHK393297 SRF393295:SRG393297 TBB393295:TBC393297 TKX393295:TKY393297 TUT393295:TUU393297 UEP393295:UEQ393297 UOL393295:UOM393297 UYH393295:UYI393297 VID393295:VIE393297 VRZ393295:VSA393297 WBV393295:WBW393297 WLR393295:WLS393297 WVN393295:WVO393297 G458831:G458833 JB458831:JC458833 SX458831:SY458833 ACT458831:ACU458833 AMP458831:AMQ458833 AWL458831:AWM458833 BGH458831:BGI458833 BQD458831:BQE458833 BZZ458831:CAA458833 CJV458831:CJW458833 CTR458831:CTS458833 DDN458831:DDO458833 DNJ458831:DNK458833 DXF458831:DXG458833 EHB458831:EHC458833 EQX458831:EQY458833 FAT458831:FAU458833 FKP458831:FKQ458833 FUL458831:FUM458833 GEH458831:GEI458833 GOD458831:GOE458833 GXZ458831:GYA458833 HHV458831:HHW458833 HRR458831:HRS458833 IBN458831:IBO458833 ILJ458831:ILK458833 IVF458831:IVG458833 JFB458831:JFC458833 JOX458831:JOY458833 JYT458831:JYU458833 KIP458831:KIQ458833 KSL458831:KSM458833 LCH458831:LCI458833 LMD458831:LME458833 LVZ458831:LWA458833 MFV458831:MFW458833 MPR458831:MPS458833 MZN458831:MZO458833 NJJ458831:NJK458833 NTF458831:NTG458833 ODB458831:ODC458833 OMX458831:OMY458833 OWT458831:OWU458833 PGP458831:PGQ458833 PQL458831:PQM458833 QAH458831:QAI458833 QKD458831:QKE458833 QTZ458831:QUA458833 RDV458831:RDW458833 RNR458831:RNS458833 RXN458831:RXO458833 SHJ458831:SHK458833 SRF458831:SRG458833 TBB458831:TBC458833 TKX458831:TKY458833 TUT458831:TUU458833 UEP458831:UEQ458833 UOL458831:UOM458833 UYH458831:UYI458833 VID458831:VIE458833 VRZ458831:VSA458833 WBV458831:WBW458833 WLR458831:WLS458833 WVN458831:WVO458833 G524367:G524369 JB524367:JC524369 SX524367:SY524369 ACT524367:ACU524369 AMP524367:AMQ524369 AWL524367:AWM524369 BGH524367:BGI524369 BQD524367:BQE524369 BZZ524367:CAA524369 CJV524367:CJW524369 CTR524367:CTS524369 DDN524367:DDO524369 DNJ524367:DNK524369 DXF524367:DXG524369 EHB524367:EHC524369 EQX524367:EQY524369 FAT524367:FAU524369 FKP524367:FKQ524369 FUL524367:FUM524369 GEH524367:GEI524369 GOD524367:GOE524369 GXZ524367:GYA524369 HHV524367:HHW524369 HRR524367:HRS524369 IBN524367:IBO524369 ILJ524367:ILK524369 IVF524367:IVG524369 JFB524367:JFC524369 JOX524367:JOY524369 JYT524367:JYU524369 KIP524367:KIQ524369 KSL524367:KSM524369 LCH524367:LCI524369 LMD524367:LME524369 LVZ524367:LWA524369 MFV524367:MFW524369 MPR524367:MPS524369 MZN524367:MZO524369 NJJ524367:NJK524369 NTF524367:NTG524369 ODB524367:ODC524369 OMX524367:OMY524369 OWT524367:OWU524369 PGP524367:PGQ524369 PQL524367:PQM524369 QAH524367:QAI524369 QKD524367:QKE524369 QTZ524367:QUA524369 RDV524367:RDW524369 RNR524367:RNS524369 RXN524367:RXO524369 SHJ524367:SHK524369 SRF524367:SRG524369 TBB524367:TBC524369 TKX524367:TKY524369 TUT524367:TUU524369 UEP524367:UEQ524369 UOL524367:UOM524369 UYH524367:UYI524369 VID524367:VIE524369 VRZ524367:VSA524369 WBV524367:WBW524369 WLR524367:WLS524369 WVN524367:WVO524369 G589903:G589905 JB589903:JC589905 SX589903:SY589905 ACT589903:ACU589905 AMP589903:AMQ589905 AWL589903:AWM589905 BGH589903:BGI589905 BQD589903:BQE589905 BZZ589903:CAA589905 CJV589903:CJW589905 CTR589903:CTS589905 DDN589903:DDO589905 DNJ589903:DNK589905 DXF589903:DXG589905 EHB589903:EHC589905 EQX589903:EQY589905 FAT589903:FAU589905 FKP589903:FKQ589905 FUL589903:FUM589905 GEH589903:GEI589905 GOD589903:GOE589905 GXZ589903:GYA589905 HHV589903:HHW589905 HRR589903:HRS589905 IBN589903:IBO589905 ILJ589903:ILK589905 IVF589903:IVG589905 JFB589903:JFC589905 JOX589903:JOY589905 JYT589903:JYU589905 KIP589903:KIQ589905 KSL589903:KSM589905 LCH589903:LCI589905 LMD589903:LME589905 LVZ589903:LWA589905 MFV589903:MFW589905 MPR589903:MPS589905 MZN589903:MZO589905 NJJ589903:NJK589905 NTF589903:NTG589905 ODB589903:ODC589905 OMX589903:OMY589905 OWT589903:OWU589905 PGP589903:PGQ589905 PQL589903:PQM589905 QAH589903:QAI589905 QKD589903:QKE589905 QTZ589903:QUA589905 RDV589903:RDW589905 RNR589903:RNS589905 RXN589903:RXO589905 SHJ589903:SHK589905 SRF589903:SRG589905 TBB589903:TBC589905 TKX589903:TKY589905 TUT589903:TUU589905 UEP589903:UEQ589905 UOL589903:UOM589905 UYH589903:UYI589905 VID589903:VIE589905 VRZ589903:VSA589905 WBV589903:WBW589905 WLR589903:WLS589905 WVN589903:WVO589905 G655439:G655441 JB655439:JC655441 SX655439:SY655441 ACT655439:ACU655441 AMP655439:AMQ655441 AWL655439:AWM655441 BGH655439:BGI655441 BQD655439:BQE655441 BZZ655439:CAA655441 CJV655439:CJW655441 CTR655439:CTS655441 DDN655439:DDO655441 DNJ655439:DNK655441 DXF655439:DXG655441 EHB655439:EHC655441 EQX655439:EQY655441 FAT655439:FAU655441 FKP655439:FKQ655441 FUL655439:FUM655441 GEH655439:GEI655441 GOD655439:GOE655441 GXZ655439:GYA655441 HHV655439:HHW655441 HRR655439:HRS655441 IBN655439:IBO655441 ILJ655439:ILK655441 IVF655439:IVG655441 JFB655439:JFC655441 JOX655439:JOY655441 JYT655439:JYU655441 KIP655439:KIQ655441 KSL655439:KSM655441 LCH655439:LCI655441 LMD655439:LME655441 LVZ655439:LWA655441 MFV655439:MFW655441 MPR655439:MPS655441 MZN655439:MZO655441 NJJ655439:NJK655441 NTF655439:NTG655441 ODB655439:ODC655441 OMX655439:OMY655441 OWT655439:OWU655441 PGP655439:PGQ655441 PQL655439:PQM655441 QAH655439:QAI655441 QKD655439:QKE655441 QTZ655439:QUA655441 RDV655439:RDW655441 RNR655439:RNS655441 RXN655439:RXO655441 SHJ655439:SHK655441 SRF655439:SRG655441 TBB655439:TBC655441 TKX655439:TKY655441 TUT655439:TUU655441 UEP655439:UEQ655441 UOL655439:UOM655441 UYH655439:UYI655441 VID655439:VIE655441 VRZ655439:VSA655441 WBV655439:WBW655441 WLR655439:WLS655441 WVN655439:WVO655441 G720975:G720977 JB720975:JC720977 SX720975:SY720977 ACT720975:ACU720977 AMP720975:AMQ720977 AWL720975:AWM720977 BGH720975:BGI720977 BQD720975:BQE720977 BZZ720975:CAA720977 CJV720975:CJW720977 CTR720975:CTS720977 DDN720975:DDO720977 DNJ720975:DNK720977 DXF720975:DXG720977 EHB720975:EHC720977 EQX720975:EQY720977 FAT720975:FAU720977 FKP720975:FKQ720977 FUL720975:FUM720977 GEH720975:GEI720977 GOD720975:GOE720977 GXZ720975:GYA720977 HHV720975:HHW720977 HRR720975:HRS720977 IBN720975:IBO720977 ILJ720975:ILK720977 IVF720975:IVG720977 JFB720975:JFC720977 JOX720975:JOY720977 JYT720975:JYU720977 KIP720975:KIQ720977 KSL720975:KSM720977 LCH720975:LCI720977 LMD720975:LME720977 LVZ720975:LWA720977 MFV720975:MFW720977 MPR720975:MPS720977 MZN720975:MZO720977 NJJ720975:NJK720977 NTF720975:NTG720977 ODB720975:ODC720977 OMX720975:OMY720977 OWT720975:OWU720977 PGP720975:PGQ720977 PQL720975:PQM720977 QAH720975:QAI720977 QKD720975:QKE720977 QTZ720975:QUA720977 RDV720975:RDW720977 RNR720975:RNS720977 RXN720975:RXO720977 SHJ720975:SHK720977 SRF720975:SRG720977 TBB720975:TBC720977 TKX720975:TKY720977 TUT720975:TUU720977 UEP720975:UEQ720977 UOL720975:UOM720977 UYH720975:UYI720977 VID720975:VIE720977 VRZ720975:VSA720977 WBV720975:WBW720977 WLR720975:WLS720977 WVN720975:WVO720977 G786511:G786513 JB786511:JC786513 SX786511:SY786513 ACT786511:ACU786513 AMP786511:AMQ786513 AWL786511:AWM786513 BGH786511:BGI786513 BQD786511:BQE786513 BZZ786511:CAA786513 CJV786511:CJW786513 CTR786511:CTS786513 DDN786511:DDO786513 DNJ786511:DNK786513 DXF786511:DXG786513 EHB786511:EHC786513 EQX786511:EQY786513 FAT786511:FAU786513 FKP786511:FKQ786513 FUL786511:FUM786513 GEH786511:GEI786513 GOD786511:GOE786513 GXZ786511:GYA786513 HHV786511:HHW786513 HRR786511:HRS786513 IBN786511:IBO786513 ILJ786511:ILK786513 IVF786511:IVG786513 JFB786511:JFC786513 JOX786511:JOY786513 JYT786511:JYU786513 KIP786511:KIQ786513 KSL786511:KSM786513 LCH786511:LCI786513 LMD786511:LME786513 LVZ786511:LWA786513 MFV786511:MFW786513 MPR786511:MPS786513 MZN786511:MZO786513 NJJ786511:NJK786513 NTF786511:NTG786513 ODB786511:ODC786513 OMX786511:OMY786513 OWT786511:OWU786513 PGP786511:PGQ786513 PQL786511:PQM786513 QAH786511:QAI786513 QKD786511:QKE786513 QTZ786511:QUA786513 RDV786511:RDW786513 RNR786511:RNS786513 RXN786511:RXO786513 SHJ786511:SHK786513 SRF786511:SRG786513 TBB786511:TBC786513 TKX786511:TKY786513 TUT786511:TUU786513 UEP786511:UEQ786513 UOL786511:UOM786513 UYH786511:UYI786513 VID786511:VIE786513 VRZ786511:VSA786513 WBV786511:WBW786513 WLR786511:WLS786513 WVN786511:WVO786513 G852047:G852049 JB852047:JC852049 SX852047:SY852049 ACT852047:ACU852049 AMP852047:AMQ852049 AWL852047:AWM852049 BGH852047:BGI852049 BQD852047:BQE852049 BZZ852047:CAA852049 CJV852047:CJW852049 CTR852047:CTS852049 DDN852047:DDO852049 DNJ852047:DNK852049 DXF852047:DXG852049 EHB852047:EHC852049 EQX852047:EQY852049 FAT852047:FAU852049 FKP852047:FKQ852049 FUL852047:FUM852049 GEH852047:GEI852049 GOD852047:GOE852049 GXZ852047:GYA852049 HHV852047:HHW852049 HRR852047:HRS852049 IBN852047:IBO852049 ILJ852047:ILK852049 IVF852047:IVG852049 JFB852047:JFC852049 JOX852047:JOY852049 JYT852047:JYU852049 KIP852047:KIQ852049 KSL852047:KSM852049 LCH852047:LCI852049 LMD852047:LME852049 LVZ852047:LWA852049 MFV852047:MFW852049 MPR852047:MPS852049 MZN852047:MZO852049 NJJ852047:NJK852049 NTF852047:NTG852049 ODB852047:ODC852049 OMX852047:OMY852049 OWT852047:OWU852049 PGP852047:PGQ852049 PQL852047:PQM852049 QAH852047:QAI852049 QKD852047:QKE852049 QTZ852047:QUA852049 RDV852047:RDW852049 RNR852047:RNS852049 RXN852047:RXO852049 SHJ852047:SHK852049 SRF852047:SRG852049 TBB852047:TBC852049 TKX852047:TKY852049 TUT852047:TUU852049 UEP852047:UEQ852049 UOL852047:UOM852049 UYH852047:UYI852049 VID852047:VIE852049 VRZ852047:VSA852049 WBV852047:WBW852049 WLR852047:WLS852049 WVN852047:WVO852049 G917583:G917585 JB917583:JC917585 SX917583:SY917585 ACT917583:ACU917585 AMP917583:AMQ917585 AWL917583:AWM917585 BGH917583:BGI917585 BQD917583:BQE917585 BZZ917583:CAA917585 CJV917583:CJW917585 CTR917583:CTS917585 DDN917583:DDO917585 DNJ917583:DNK917585 DXF917583:DXG917585 EHB917583:EHC917585 EQX917583:EQY917585 FAT917583:FAU917585 FKP917583:FKQ917585 FUL917583:FUM917585 GEH917583:GEI917585 GOD917583:GOE917585 GXZ917583:GYA917585 HHV917583:HHW917585 HRR917583:HRS917585 IBN917583:IBO917585 ILJ917583:ILK917585 IVF917583:IVG917585 JFB917583:JFC917585 JOX917583:JOY917585 JYT917583:JYU917585 KIP917583:KIQ917585 KSL917583:KSM917585 LCH917583:LCI917585 LMD917583:LME917585 LVZ917583:LWA917585 MFV917583:MFW917585 MPR917583:MPS917585 MZN917583:MZO917585 NJJ917583:NJK917585 NTF917583:NTG917585 ODB917583:ODC917585 OMX917583:OMY917585 OWT917583:OWU917585 PGP917583:PGQ917585 PQL917583:PQM917585 QAH917583:QAI917585 QKD917583:QKE917585 QTZ917583:QUA917585 RDV917583:RDW917585 RNR917583:RNS917585 RXN917583:RXO917585 SHJ917583:SHK917585 SRF917583:SRG917585 TBB917583:TBC917585 TKX917583:TKY917585 TUT917583:TUU917585 UEP917583:UEQ917585 UOL917583:UOM917585 UYH917583:UYI917585 VID917583:VIE917585 VRZ917583:VSA917585 WBV917583:WBW917585 WLR917583:WLS917585 WVN917583:WVO917585 G983119:G983121 JB983119:JC983121 SX983119:SY983121 ACT983119:ACU983121 AMP983119:AMQ983121 AWL983119:AWM983121 BGH983119:BGI983121 BQD983119:BQE983121 BZZ983119:CAA983121 CJV983119:CJW983121 CTR983119:CTS983121 DDN983119:DDO983121 DNJ983119:DNK983121 DXF983119:DXG983121 EHB983119:EHC983121 EQX983119:EQY983121 FAT983119:FAU983121 FKP983119:FKQ983121 FUL983119:FUM983121 GEH983119:GEI983121 GOD983119:GOE983121 GXZ983119:GYA983121 HHV983119:HHW983121 HRR983119:HRS983121 IBN983119:IBO983121 ILJ983119:ILK983121 IVF983119:IVG983121 JFB983119:JFC983121 JOX983119:JOY983121 JYT983119:JYU983121 KIP983119:KIQ983121 KSL983119:KSM983121 LCH983119:LCI983121 LMD983119:LME983121 LVZ983119:LWA983121 MFV983119:MFW983121 MPR983119:MPS983121 MZN983119:MZO983121 NJJ983119:NJK983121 NTF983119:NTG983121 ODB983119:ODC983121 OMX983119:OMY983121 OWT983119:OWU983121 PGP983119:PGQ983121 PQL983119:PQM983121 QAH983119:QAI983121 QKD983119:QKE983121 QTZ983119:QUA983121 RDV983119:RDW983121 RNR983119:RNS983121 RXN983119:RXO983121 SHJ983119:SHK983121 SRF983119:SRG983121 TBB983119:TBC983121 TKX983119:TKY983121 TUT983119:TUU983121 UEP983119:UEQ983121 UOL983119:UOM983121 UYH983119:UYI983121 VID983119:VIE983121 VRZ983119:VSA983121 WBV983119:WBW983121 WLR983119:WLS983121 WVN983119:WVO983121 D83:D84 IX83:IY84 ST83:SU84 ACP83:ACQ84 AML83:AMM84 AWH83:AWI84 BGD83:BGE84 BPZ83:BQA84 BZV83:BZW84 CJR83:CJS84 CTN83:CTO84 DDJ83:DDK84 DNF83:DNG84 DXB83:DXC84 EGX83:EGY84 EQT83:EQU84 FAP83:FAQ84 FKL83:FKM84 FUH83:FUI84 GED83:GEE84 GNZ83:GOA84 GXV83:GXW84 HHR83:HHS84 HRN83:HRO84 IBJ83:IBK84 ILF83:ILG84 IVB83:IVC84 JEX83:JEY84 JOT83:JOU84 JYP83:JYQ84 KIL83:KIM84 KSH83:KSI84 LCD83:LCE84 LLZ83:LMA84 LVV83:LVW84 MFR83:MFS84 MPN83:MPO84 MZJ83:MZK84 NJF83:NJG84 NTB83:NTC84 OCX83:OCY84 OMT83:OMU84 OWP83:OWQ84 PGL83:PGM84 PQH83:PQI84 QAD83:QAE84 QJZ83:QKA84 QTV83:QTW84 RDR83:RDS84 RNN83:RNO84 RXJ83:RXK84 SHF83:SHG84 SRB83:SRC84 TAX83:TAY84 TKT83:TKU84 TUP83:TUQ84 UEL83:UEM84 UOH83:UOI84 UYD83:UYE84 VHZ83:VIA84 VRV83:VRW84 WBR83:WBS84 WLN83:WLO84 WVJ83:WVK84 D65619:D65620 IX65619:IY65620 ST65619:SU65620 ACP65619:ACQ65620 AML65619:AMM65620 AWH65619:AWI65620 BGD65619:BGE65620 BPZ65619:BQA65620 BZV65619:BZW65620 CJR65619:CJS65620 CTN65619:CTO65620 DDJ65619:DDK65620 DNF65619:DNG65620 DXB65619:DXC65620 EGX65619:EGY65620 EQT65619:EQU65620 FAP65619:FAQ65620 FKL65619:FKM65620 FUH65619:FUI65620 GED65619:GEE65620 GNZ65619:GOA65620 GXV65619:GXW65620 HHR65619:HHS65620 HRN65619:HRO65620 IBJ65619:IBK65620 ILF65619:ILG65620 IVB65619:IVC65620 JEX65619:JEY65620 JOT65619:JOU65620 JYP65619:JYQ65620 KIL65619:KIM65620 KSH65619:KSI65620 LCD65619:LCE65620 LLZ65619:LMA65620 LVV65619:LVW65620 MFR65619:MFS65620 MPN65619:MPO65620 MZJ65619:MZK65620 NJF65619:NJG65620 NTB65619:NTC65620 OCX65619:OCY65620 OMT65619:OMU65620 OWP65619:OWQ65620 PGL65619:PGM65620 PQH65619:PQI65620 QAD65619:QAE65620 QJZ65619:QKA65620 QTV65619:QTW65620 RDR65619:RDS65620 RNN65619:RNO65620 RXJ65619:RXK65620 SHF65619:SHG65620 SRB65619:SRC65620 TAX65619:TAY65620 TKT65619:TKU65620 TUP65619:TUQ65620 UEL65619:UEM65620 UOH65619:UOI65620 UYD65619:UYE65620 VHZ65619:VIA65620 VRV65619:VRW65620 WBR65619:WBS65620 WLN65619:WLO65620 WVJ65619:WVK65620 D131155:D131156 IX131155:IY131156 ST131155:SU131156 ACP131155:ACQ131156 AML131155:AMM131156 AWH131155:AWI131156 BGD131155:BGE131156 BPZ131155:BQA131156 BZV131155:BZW131156 CJR131155:CJS131156 CTN131155:CTO131156 DDJ131155:DDK131156 DNF131155:DNG131156 DXB131155:DXC131156 EGX131155:EGY131156 EQT131155:EQU131156 FAP131155:FAQ131156 FKL131155:FKM131156 FUH131155:FUI131156 GED131155:GEE131156 GNZ131155:GOA131156 GXV131155:GXW131156 HHR131155:HHS131156 HRN131155:HRO131156 IBJ131155:IBK131156 ILF131155:ILG131156 IVB131155:IVC131156 JEX131155:JEY131156 JOT131155:JOU131156 JYP131155:JYQ131156 KIL131155:KIM131156 KSH131155:KSI131156 LCD131155:LCE131156 LLZ131155:LMA131156 LVV131155:LVW131156 MFR131155:MFS131156 MPN131155:MPO131156 MZJ131155:MZK131156 NJF131155:NJG131156 NTB131155:NTC131156 OCX131155:OCY131156 OMT131155:OMU131156 OWP131155:OWQ131156 PGL131155:PGM131156 PQH131155:PQI131156 QAD131155:QAE131156 QJZ131155:QKA131156 QTV131155:QTW131156 RDR131155:RDS131156 RNN131155:RNO131156 RXJ131155:RXK131156 SHF131155:SHG131156 SRB131155:SRC131156 TAX131155:TAY131156 TKT131155:TKU131156 TUP131155:TUQ131156 UEL131155:UEM131156 UOH131155:UOI131156 UYD131155:UYE131156 VHZ131155:VIA131156 VRV131155:VRW131156 WBR131155:WBS131156 WLN131155:WLO131156 WVJ131155:WVK131156 D196691:D196692 IX196691:IY196692 ST196691:SU196692 ACP196691:ACQ196692 AML196691:AMM196692 AWH196691:AWI196692 BGD196691:BGE196692 BPZ196691:BQA196692 BZV196691:BZW196692 CJR196691:CJS196692 CTN196691:CTO196692 DDJ196691:DDK196692 DNF196691:DNG196692 DXB196691:DXC196692 EGX196691:EGY196692 EQT196691:EQU196692 FAP196691:FAQ196692 FKL196691:FKM196692 FUH196691:FUI196692 GED196691:GEE196692 GNZ196691:GOA196692 GXV196691:GXW196692 HHR196691:HHS196692 HRN196691:HRO196692 IBJ196691:IBK196692 ILF196691:ILG196692 IVB196691:IVC196692 JEX196691:JEY196692 JOT196691:JOU196692 JYP196691:JYQ196692 KIL196691:KIM196692 KSH196691:KSI196692 LCD196691:LCE196692 LLZ196691:LMA196692 LVV196691:LVW196692 MFR196691:MFS196692 MPN196691:MPO196692 MZJ196691:MZK196692 NJF196691:NJG196692 NTB196691:NTC196692 OCX196691:OCY196692 OMT196691:OMU196692 OWP196691:OWQ196692 PGL196691:PGM196692 PQH196691:PQI196692 QAD196691:QAE196692 QJZ196691:QKA196692 QTV196691:QTW196692 RDR196691:RDS196692 RNN196691:RNO196692 RXJ196691:RXK196692 SHF196691:SHG196692 SRB196691:SRC196692 TAX196691:TAY196692 TKT196691:TKU196692 TUP196691:TUQ196692 UEL196691:UEM196692 UOH196691:UOI196692 UYD196691:UYE196692 VHZ196691:VIA196692 VRV196691:VRW196692 WBR196691:WBS196692 WLN196691:WLO196692 WVJ196691:WVK196692 D262227:D262228 IX262227:IY262228 ST262227:SU262228 ACP262227:ACQ262228 AML262227:AMM262228 AWH262227:AWI262228 BGD262227:BGE262228 BPZ262227:BQA262228 BZV262227:BZW262228 CJR262227:CJS262228 CTN262227:CTO262228 DDJ262227:DDK262228 DNF262227:DNG262228 DXB262227:DXC262228 EGX262227:EGY262228 EQT262227:EQU262228 FAP262227:FAQ262228 FKL262227:FKM262228 FUH262227:FUI262228 GED262227:GEE262228 GNZ262227:GOA262228 GXV262227:GXW262228 HHR262227:HHS262228 HRN262227:HRO262228 IBJ262227:IBK262228 ILF262227:ILG262228 IVB262227:IVC262228 JEX262227:JEY262228 JOT262227:JOU262228 JYP262227:JYQ262228 KIL262227:KIM262228 KSH262227:KSI262228 LCD262227:LCE262228 LLZ262227:LMA262228 LVV262227:LVW262228 MFR262227:MFS262228 MPN262227:MPO262228 MZJ262227:MZK262228 NJF262227:NJG262228 NTB262227:NTC262228 OCX262227:OCY262228 OMT262227:OMU262228 OWP262227:OWQ262228 PGL262227:PGM262228 PQH262227:PQI262228 QAD262227:QAE262228 QJZ262227:QKA262228 QTV262227:QTW262228 RDR262227:RDS262228 RNN262227:RNO262228 RXJ262227:RXK262228 SHF262227:SHG262228 SRB262227:SRC262228 TAX262227:TAY262228 TKT262227:TKU262228 TUP262227:TUQ262228 UEL262227:UEM262228 UOH262227:UOI262228 UYD262227:UYE262228 VHZ262227:VIA262228 VRV262227:VRW262228 WBR262227:WBS262228 WLN262227:WLO262228 WVJ262227:WVK262228 D327763:D327764 IX327763:IY327764 ST327763:SU327764 ACP327763:ACQ327764 AML327763:AMM327764 AWH327763:AWI327764 BGD327763:BGE327764 BPZ327763:BQA327764 BZV327763:BZW327764 CJR327763:CJS327764 CTN327763:CTO327764 DDJ327763:DDK327764 DNF327763:DNG327764 DXB327763:DXC327764 EGX327763:EGY327764 EQT327763:EQU327764 FAP327763:FAQ327764 FKL327763:FKM327764 FUH327763:FUI327764 GED327763:GEE327764 GNZ327763:GOA327764 GXV327763:GXW327764 HHR327763:HHS327764 HRN327763:HRO327764 IBJ327763:IBK327764 ILF327763:ILG327764 IVB327763:IVC327764 JEX327763:JEY327764 JOT327763:JOU327764 JYP327763:JYQ327764 KIL327763:KIM327764 KSH327763:KSI327764 LCD327763:LCE327764 LLZ327763:LMA327764 LVV327763:LVW327764 MFR327763:MFS327764 MPN327763:MPO327764 MZJ327763:MZK327764 NJF327763:NJG327764 NTB327763:NTC327764 OCX327763:OCY327764 OMT327763:OMU327764 OWP327763:OWQ327764 PGL327763:PGM327764 PQH327763:PQI327764 QAD327763:QAE327764 QJZ327763:QKA327764 QTV327763:QTW327764 RDR327763:RDS327764 RNN327763:RNO327764 RXJ327763:RXK327764 SHF327763:SHG327764 SRB327763:SRC327764 TAX327763:TAY327764 TKT327763:TKU327764 TUP327763:TUQ327764 UEL327763:UEM327764 UOH327763:UOI327764 UYD327763:UYE327764 VHZ327763:VIA327764 VRV327763:VRW327764 WBR327763:WBS327764 WLN327763:WLO327764 WVJ327763:WVK327764 D393299:D393300 IX393299:IY393300 ST393299:SU393300 ACP393299:ACQ393300 AML393299:AMM393300 AWH393299:AWI393300 BGD393299:BGE393300 BPZ393299:BQA393300 BZV393299:BZW393300 CJR393299:CJS393300 CTN393299:CTO393300 DDJ393299:DDK393300 DNF393299:DNG393300 DXB393299:DXC393300 EGX393299:EGY393300 EQT393299:EQU393300 FAP393299:FAQ393300 FKL393299:FKM393300 FUH393299:FUI393300 GED393299:GEE393300 GNZ393299:GOA393300 GXV393299:GXW393300 HHR393299:HHS393300 HRN393299:HRO393300 IBJ393299:IBK393300 ILF393299:ILG393300 IVB393299:IVC393300 JEX393299:JEY393300 JOT393299:JOU393300 JYP393299:JYQ393300 KIL393299:KIM393300 KSH393299:KSI393300 LCD393299:LCE393300 LLZ393299:LMA393300 LVV393299:LVW393300 MFR393299:MFS393300 MPN393299:MPO393300 MZJ393299:MZK393300 NJF393299:NJG393300 NTB393299:NTC393300 OCX393299:OCY393300 OMT393299:OMU393300 OWP393299:OWQ393300 PGL393299:PGM393300 PQH393299:PQI393300 QAD393299:QAE393300 QJZ393299:QKA393300 QTV393299:QTW393300 RDR393299:RDS393300 RNN393299:RNO393300 RXJ393299:RXK393300 SHF393299:SHG393300 SRB393299:SRC393300 TAX393299:TAY393300 TKT393299:TKU393300 TUP393299:TUQ393300 UEL393299:UEM393300 UOH393299:UOI393300 UYD393299:UYE393300 VHZ393299:VIA393300 VRV393299:VRW393300 WBR393299:WBS393300 WLN393299:WLO393300 WVJ393299:WVK393300 D458835:D458836 IX458835:IY458836 ST458835:SU458836 ACP458835:ACQ458836 AML458835:AMM458836 AWH458835:AWI458836 BGD458835:BGE458836 BPZ458835:BQA458836 BZV458835:BZW458836 CJR458835:CJS458836 CTN458835:CTO458836 DDJ458835:DDK458836 DNF458835:DNG458836 DXB458835:DXC458836 EGX458835:EGY458836 EQT458835:EQU458836 FAP458835:FAQ458836 FKL458835:FKM458836 FUH458835:FUI458836 GED458835:GEE458836 GNZ458835:GOA458836 GXV458835:GXW458836 HHR458835:HHS458836 HRN458835:HRO458836 IBJ458835:IBK458836 ILF458835:ILG458836 IVB458835:IVC458836 JEX458835:JEY458836 JOT458835:JOU458836 JYP458835:JYQ458836 KIL458835:KIM458836 KSH458835:KSI458836 LCD458835:LCE458836 LLZ458835:LMA458836 LVV458835:LVW458836 MFR458835:MFS458836 MPN458835:MPO458836 MZJ458835:MZK458836 NJF458835:NJG458836 NTB458835:NTC458836 OCX458835:OCY458836 OMT458835:OMU458836 OWP458835:OWQ458836 PGL458835:PGM458836 PQH458835:PQI458836 QAD458835:QAE458836 QJZ458835:QKA458836 QTV458835:QTW458836 RDR458835:RDS458836 RNN458835:RNO458836 RXJ458835:RXK458836 SHF458835:SHG458836 SRB458835:SRC458836 TAX458835:TAY458836 TKT458835:TKU458836 TUP458835:TUQ458836 UEL458835:UEM458836 UOH458835:UOI458836 UYD458835:UYE458836 VHZ458835:VIA458836 VRV458835:VRW458836 WBR458835:WBS458836 WLN458835:WLO458836 WVJ458835:WVK458836 D524371:D524372 IX524371:IY524372 ST524371:SU524372 ACP524371:ACQ524372 AML524371:AMM524372 AWH524371:AWI524372 BGD524371:BGE524372 BPZ524371:BQA524372 BZV524371:BZW524372 CJR524371:CJS524372 CTN524371:CTO524372 DDJ524371:DDK524372 DNF524371:DNG524372 DXB524371:DXC524372 EGX524371:EGY524372 EQT524371:EQU524372 FAP524371:FAQ524372 FKL524371:FKM524372 FUH524371:FUI524372 GED524371:GEE524372 GNZ524371:GOA524372 GXV524371:GXW524372 HHR524371:HHS524372 HRN524371:HRO524372 IBJ524371:IBK524372 ILF524371:ILG524372 IVB524371:IVC524372 JEX524371:JEY524372 JOT524371:JOU524372 JYP524371:JYQ524372 KIL524371:KIM524372 KSH524371:KSI524372 LCD524371:LCE524372 LLZ524371:LMA524372 LVV524371:LVW524372 MFR524371:MFS524372 MPN524371:MPO524372 MZJ524371:MZK524372 NJF524371:NJG524372 NTB524371:NTC524372 OCX524371:OCY524372 OMT524371:OMU524372 OWP524371:OWQ524372 PGL524371:PGM524372 PQH524371:PQI524372 QAD524371:QAE524372 QJZ524371:QKA524372 QTV524371:QTW524372 RDR524371:RDS524372 RNN524371:RNO524372 RXJ524371:RXK524372 SHF524371:SHG524372 SRB524371:SRC524372 TAX524371:TAY524372 TKT524371:TKU524372 TUP524371:TUQ524372 UEL524371:UEM524372 UOH524371:UOI524372 UYD524371:UYE524372 VHZ524371:VIA524372 VRV524371:VRW524372 WBR524371:WBS524372 WLN524371:WLO524372 WVJ524371:WVK524372 D589907:D589908 IX589907:IY589908 ST589907:SU589908 ACP589907:ACQ589908 AML589907:AMM589908 AWH589907:AWI589908 BGD589907:BGE589908 BPZ589907:BQA589908 BZV589907:BZW589908 CJR589907:CJS589908 CTN589907:CTO589908 DDJ589907:DDK589908 DNF589907:DNG589908 DXB589907:DXC589908 EGX589907:EGY589908 EQT589907:EQU589908 FAP589907:FAQ589908 FKL589907:FKM589908 FUH589907:FUI589908 GED589907:GEE589908 GNZ589907:GOA589908 GXV589907:GXW589908 HHR589907:HHS589908 HRN589907:HRO589908 IBJ589907:IBK589908 ILF589907:ILG589908 IVB589907:IVC589908 JEX589907:JEY589908 JOT589907:JOU589908 JYP589907:JYQ589908 KIL589907:KIM589908 KSH589907:KSI589908 LCD589907:LCE589908 LLZ589907:LMA589908 LVV589907:LVW589908 MFR589907:MFS589908 MPN589907:MPO589908 MZJ589907:MZK589908 NJF589907:NJG589908 NTB589907:NTC589908 OCX589907:OCY589908 OMT589907:OMU589908 OWP589907:OWQ589908 PGL589907:PGM589908 PQH589907:PQI589908 QAD589907:QAE589908 QJZ589907:QKA589908 QTV589907:QTW589908 RDR589907:RDS589908 RNN589907:RNO589908 RXJ589907:RXK589908 SHF589907:SHG589908 SRB589907:SRC589908 TAX589907:TAY589908 TKT589907:TKU589908 TUP589907:TUQ589908 UEL589907:UEM589908 UOH589907:UOI589908 UYD589907:UYE589908 VHZ589907:VIA589908 VRV589907:VRW589908 WBR589907:WBS589908 WLN589907:WLO589908 WVJ589907:WVK589908 D655443:D655444 IX655443:IY655444 ST655443:SU655444 ACP655443:ACQ655444 AML655443:AMM655444 AWH655443:AWI655444 BGD655443:BGE655444 BPZ655443:BQA655444 BZV655443:BZW655444 CJR655443:CJS655444 CTN655443:CTO655444 DDJ655443:DDK655444 DNF655443:DNG655444 DXB655443:DXC655444 EGX655443:EGY655444 EQT655443:EQU655444 FAP655443:FAQ655444 FKL655443:FKM655444 FUH655443:FUI655444 GED655443:GEE655444 GNZ655443:GOA655444 GXV655443:GXW655444 HHR655443:HHS655444 HRN655443:HRO655444 IBJ655443:IBK655444 ILF655443:ILG655444 IVB655443:IVC655444 JEX655443:JEY655444 JOT655443:JOU655444 JYP655443:JYQ655444 KIL655443:KIM655444 KSH655443:KSI655444 LCD655443:LCE655444 LLZ655443:LMA655444 LVV655443:LVW655444 MFR655443:MFS655444 MPN655443:MPO655444 MZJ655443:MZK655444 NJF655443:NJG655444 NTB655443:NTC655444 OCX655443:OCY655444 OMT655443:OMU655444 OWP655443:OWQ655444 PGL655443:PGM655444 PQH655443:PQI655444 QAD655443:QAE655444 QJZ655443:QKA655444 QTV655443:QTW655444 RDR655443:RDS655444 RNN655443:RNO655444 RXJ655443:RXK655444 SHF655443:SHG655444 SRB655443:SRC655444 TAX655443:TAY655444 TKT655443:TKU655444 TUP655443:TUQ655444 UEL655443:UEM655444 UOH655443:UOI655444 UYD655443:UYE655444 VHZ655443:VIA655444 VRV655443:VRW655444 WBR655443:WBS655444 WLN655443:WLO655444 WVJ655443:WVK655444 D720979:D720980 IX720979:IY720980 ST720979:SU720980 ACP720979:ACQ720980 AML720979:AMM720980 AWH720979:AWI720980 BGD720979:BGE720980 BPZ720979:BQA720980 BZV720979:BZW720980 CJR720979:CJS720980 CTN720979:CTO720980 DDJ720979:DDK720980 DNF720979:DNG720980 DXB720979:DXC720980 EGX720979:EGY720980 EQT720979:EQU720980 FAP720979:FAQ720980 FKL720979:FKM720980 FUH720979:FUI720980 GED720979:GEE720980 GNZ720979:GOA720980 GXV720979:GXW720980 HHR720979:HHS720980 HRN720979:HRO720980 IBJ720979:IBK720980 ILF720979:ILG720980 IVB720979:IVC720980 JEX720979:JEY720980 JOT720979:JOU720980 JYP720979:JYQ720980 KIL720979:KIM720980 KSH720979:KSI720980 LCD720979:LCE720980 LLZ720979:LMA720980 LVV720979:LVW720980 MFR720979:MFS720980 MPN720979:MPO720980 MZJ720979:MZK720980 NJF720979:NJG720980 NTB720979:NTC720980 OCX720979:OCY720980 OMT720979:OMU720980 OWP720979:OWQ720980 PGL720979:PGM720980 PQH720979:PQI720980 QAD720979:QAE720980 QJZ720979:QKA720980 QTV720979:QTW720980 RDR720979:RDS720980 RNN720979:RNO720980 RXJ720979:RXK720980 SHF720979:SHG720980 SRB720979:SRC720980 TAX720979:TAY720980 TKT720979:TKU720980 TUP720979:TUQ720980 UEL720979:UEM720980 UOH720979:UOI720980 UYD720979:UYE720980 VHZ720979:VIA720980 VRV720979:VRW720980 WBR720979:WBS720980 WLN720979:WLO720980 WVJ720979:WVK720980 D786515:D786516 IX786515:IY786516 ST786515:SU786516 ACP786515:ACQ786516 AML786515:AMM786516 AWH786515:AWI786516 BGD786515:BGE786516 BPZ786515:BQA786516 BZV786515:BZW786516 CJR786515:CJS786516 CTN786515:CTO786516 DDJ786515:DDK786516 DNF786515:DNG786516 DXB786515:DXC786516 EGX786515:EGY786516 EQT786515:EQU786516 FAP786515:FAQ786516 FKL786515:FKM786516 FUH786515:FUI786516 GED786515:GEE786516 GNZ786515:GOA786516 GXV786515:GXW786516 HHR786515:HHS786516 HRN786515:HRO786516 IBJ786515:IBK786516 ILF786515:ILG786516 IVB786515:IVC786516 JEX786515:JEY786516 JOT786515:JOU786516 JYP786515:JYQ786516 KIL786515:KIM786516 KSH786515:KSI786516 LCD786515:LCE786516 LLZ786515:LMA786516 LVV786515:LVW786516 MFR786515:MFS786516 MPN786515:MPO786516 MZJ786515:MZK786516 NJF786515:NJG786516 NTB786515:NTC786516 OCX786515:OCY786516 OMT786515:OMU786516 OWP786515:OWQ786516 PGL786515:PGM786516 PQH786515:PQI786516 QAD786515:QAE786516 QJZ786515:QKA786516 QTV786515:QTW786516 RDR786515:RDS786516 RNN786515:RNO786516 RXJ786515:RXK786516 SHF786515:SHG786516 SRB786515:SRC786516 TAX786515:TAY786516 TKT786515:TKU786516 TUP786515:TUQ786516 UEL786515:UEM786516 UOH786515:UOI786516 UYD786515:UYE786516 VHZ786515:VIA786516 VRV786515:VRW786516 WBR786515:WBS786516 WLN786515:WLO786516 WVJ786515:WVK786516 D852051:D852052 IX852051:IY852052 ST852051:SU852052 ACP852051:ACQ852052 AML852051:AMM852052 AWH852051:AWI852052 BGD852051:BGE852052 BPZ852051:BQA852052 BZV852051:BZW852052 CJR852051:CJS852052 CTN852051:CTO852052 DDJ852051:DDK852052 DNF852051:DNG852052 DXB852051:DXC852052 EGX852051:EGY852052 EQT852051:EQU852052 FAP852051:FAQ852052 FKL852051:FKM852052 FUH852051:FUI852052 GED852051:GEE852052 GNZ852051:GOA852052 GXV852051:GXW852052 HHR852051:HHS852052 HRN852051:HRO852052 IBJ852051:IBK852052 ILF852051:ILG852052 IVB852051:IVC852052 JEX852051:JEY852052 JOT852051:JOU852052 JYP852051:JYQ852052 KIL852051:KIM852052 KSH852051:KSI852052 LCD852051:LCE852052 LLZ852051:LMA852052 LVV852051:LVW852052 MFR852051:MFS852052 MPN852051:MPO852052 MZJ852051:MZK852052 NJF852051:NJG852052 NTB852051:NTC852052 OCX852051:OCY852052 OMT852051:OMU852052 OWP852051:OWQ852052 PGL852051:PGM852052 PQH852051:PQI852052 QAD852051:QAE852052 QJZ852051:QKA852052 QTV852051:QTW852052 RDR852051:RDS852052 RNN852051:RNO852052 RXJ852051:RXK852052 SHF852051:SHG852052 SRB852051:SRC852052 TAX852051:TAY852052 TKT852051:TKU852052 TUP852051:TUQ852052 UEL852051:UEM852052 UOH852051:UOI852052 UYD852051:UYE852052 VHZ852051:VIA852052 VRV852051:VRW852052 WBR852051:WBS852052 WLN852051:WLO852052 WVJ852051:WVK852052 D917587:D917588 IX917587:IY917588 ST917587:SU917588 ACP917587:ACQ917588 AML917587:AMM917588 AWH917587:AWI917588 BGD917587:BGE917588 BPZ917587:BQA917588 BZV917587:BZW917588 CJR917587:CJS917588 CTN917587:CTO917588 DDJ917587:DDK917588 DNF917587:DNG917588 DXB917587:DXC917588 EGX917587:EGY917588 EQT917587:EQU917588 FAP917587:FAQ917588 FKL917587:FKM917588 FUH917587:FUI917588 GED917587:GEE917588 GNZ917587:GOA917588 GXV917587:GXW917588 HHR917587:HHS917588 HRN917587:HRO917588 IBJ917587:IBK917588 ILF917587:ILG917588 IVB917587:IVC917588 JEX917587:JEY917588 JOT917587:JOU917588 JYP917587:JYQ917588 KIL917587:KIM917588 KSH917587:KSI917588 LCD917587:LCE917588 LLZ917587:LMA917588 LVV917587:LVW917588 MFR917587:MFS917588 MPN917587:MPO917588 MZJ917587:MZK917588 NJF917587:NJG917588 NTB917587:NTC917588 OCX917587:OCY917588 OMT917587:OMU917588 OWP917587:OWQ917588 PGL917587:PGM917588 PQH917587:PQI917588 QAD917587:QAE917588 QJZ917587:QKA917588 QTV917587:QTW917588 RDR917587:RDS917588 RNN917587:RNO917588 RXJ917587:RXK917588 SHF917587:SHG917588 SRB917587:SRC917588 TAX917587:TAY917588 TKT917587:TKU917588 TUP917587:TUQ917588 UEL917587:UEM917588 UOH917587:UOI917588 UYD917587:UYE917588 VHZ917587:VIA917588 VRV917587:VRW917588 WBR917587:WBS917588 WLN917587:WLO917588 WVJ917587:WVK917588 D983123:D983124 IX983123:IY983124 ST983123:SU983124 ACP983123:ACQ983124 AML983123:AMM983124 AWH983123:AWI983124 BGD983123:BGE983124 BPZ983123:BQA983124 BZV983123:BZW983124 CJR983123:CJS983124 CTN983123:CTO983124 DDJ983123:DDK983124 DNF983123:DNG983124 DXB983123:DXC983124 EGX983123:EGY983124 EQT983123:EQU983124 FAP983123:FAQ983124 FKL983123:FKM983124 FUH983123:FUI983124 GED983123:GEE983124 GNZ983123:GOA983124 GXV983123:GXW983124 HHR983123:HHS983124 HRN983123:HRO983124 IBJ983123:IBK983124 ILF983123:ILG983124 IVB983123:IVC983124 JEX983123:JEY983124 JOT983123:JOU983124 JYP983123:JYQ983124 KIL983123:KIM983124 KSH983123:KSI983124 LCD983123:LCE983124 LLZ983123:LMA983124 LVV983123:LVW983124 MFR983123:MFS983124 MPN983123:MPO983124 MZJ983123:MZK983124 NJF983123:NJG983124 NTB983123:NTC983124 OCX983123:OCY983124 OMT983123:OMU983124 OWP983123:OWQ983124 PGL983123:PGM983124 PQH983123:PQI983124 QAD983123:QAE983124 QJZ983123:QKA983124 QTV983123:QTW983124 RDR983123:RDS983124 RNN983123:RNO983124 RXJ983123:RXK983124 SHF983123:SHG983124 SRB983123:SRC983124 TAX983123:TAY983124 TKT983123:TKU983124 TUP983123:TUQ983124 UEL983123:UEM983124 UOH983123:UOI983124 UYD983123:UYE983124 VHZ983123:VIA983124 VRV983123:VRW983124 WBR983123:WBS983124 WLN983123:WLO983124 WVJ983123:WVK983124 G83:G84 JB83:JC84 SX83:SY84 ACT83:ACU84 AMP83:AMQ84 AWL83:AWM84 BGH83:BGI84 BQD83:BQE84 BZZ83:CAA84 CJV83:CJW84 CTR83:CTS84 DDN83:DDO84 DNJ83:DNK84 DXF83:DXG84 EHB83:EHC84 EQX83:EQY84 FAT83:FAU84 FKP83:FKQ84 FUL83:FUM84 GEH83:GEI84 GOD83:GOE84 GXZ83:GYA84 HHV83:HHW84 HRR83:HRS84 IBN83:IBO84 ILJ83:ILK84 IVF83:IVG84 JFB83:JFC84 JOX83:JOY84 JYT83:JYU84 KIP83:KIQ84 KSL83:KSM84 LCH83:LCI84 LMD83:LME84 LVZ83:LWA84 MFV83:MFW84 MPR83:MPS84 MZN83:MZO84 NJJ83:NJK84 NTF83:NTG84 ODB83:ODC84 OMX83:OMY84 OWT83:OWU84 PGP83:PGQ84 PQL83:PQM84 QAH83:QAI84 QKD83:QKE84 QTZ83:QUA84 RDV83:RDW84 RNR83:RNS84 RXN83:RXO84 SHJ83:SHK84 SRF83:SRG84 TBB83:TBC84 TKX83:TKY84 TUT83:TUU84 UEP83:UEQ84 UOL83:UOM84 UYH83:UYI84 VID83:VIE84 VRZ83:VSA84 WBV83:WBW84 WLR83:WLS84 WVN83:WVO84 G65619:G65620 JB65619:JC65620 SX65619:SY65620 ACT65619:ACU65620 AMP65619:AMQ65620 AWL65619:AWM65620 BGH65619:BGI65620 BQD65619:BQE65620 BZZ65619:CAA65620 CJV65619:CJW65620 CTR65619:CTS65620 DDN65619:DDO65620 DNJ65619:DNK65620 DXF65619:DXG65620 EHB65619:EHC65620 EQX65619:EQY65620 FAT65619:FAU65620 FKP65619:FKQ65620 FUL65619:FUM65620 GEH65619:GEI65620 GOD65619:GOE65620 GXZ65619:GYA65620 HHV65619:HHW65620 HRR65619:HRS65620 IBN65619:IBO65620 ILJ65619:ILK65620 IVF65619:IVG65620 JFB65619:JFC65620 JOX65619:JOY65620 JYT65619:JYU65620 KIP65619:KIQ65620 KSL65619:KSM65620 LCH65619:LCI65620 LMD65619:LME65620 LVZ65619:LWA65620 MFV65619:MFW65620 MPR65619:MPS65620 MZN65619:MZO65620 NJJ65619:NJK65620 NTF65619:NTG65620 ODB65619:ODC65620 OMX65619:OMY65620 OWT65619:OWU65620 PGP65619:PGQ65620 PQL65619:PQM65620 QAH65619:QAI65620 QKD65619:QKE65620 QTZ65619:QUA65620 RDV65619:RDW65620 RNR65619:RNS65620 RXN65619:RXO65620 SHJ65619:SHK65620 SRF65619:SRG65620 TBB65619:TBC65620 TKX65619:TKY65620 TUT65619:TUU65620 UEP65619:UEQ65620 UOL65619:UOM65620 UYH65619:UYI65620 VID65619:VIE65620 VRZ65619:VSA65620 WBV65619:WBW65620 WLR65619:WLS65620 WVN65619:WVO65620 G131155:G131156 JB131155:JC131156 SX131155:SY131156 ACT131155:ACU131156 AMP131155:AMQ131156 AWL131155:AWM131156 BGH131155:BGI131156 BQD131155:BQE131156 BZZ131155:CAA131156 CJV131155:CJW131156 CTR131155:CTS131156 DDN131155:DDO131156 DNJ131155:DNK131156 DXF131155:DXG131156 EHB131155:EHC131156 EQX131155:EQY131156 FAT131155:FAU131156 FKP131155:FKQ131156 FUL131155:FUM131156 GEH131155:GEI131156 GOD131155:GOE131156 GXZ131155:GYA131156 HHV131155:HHW131156 HRR131155:HRS131156 IBN131155:IBO131156 ILJ131155:ILK131156 IVF131155:IVG131156 JFB131155:JFC131156 JOX131155:JOY131156 JYT131155:JYU131156 KIP131155:KIQ131156 KSL131155:KSM131156 LCH131155:LCI131156 LMD131155:LME131156 LVZ131155:LWA131156 MFV131155:MFW131156 MPR131155:MPS131156 MZN131155:MZO131156 NJJ131155:NJK131156 NTF131155:NTG131156 ODB131155:ODC131156 OMX131155:OMY131156 OWT131155:OWU131156 PGP131155:PGQ131156 PQL131155:PQM131156 QAH131155:QAI131156 QKD131155:QKE131156 QTZ131155:QUA131156 RDV131155:RDW131156 RNR131155:RNS131156 RXN131155:RXO131156 SHJ131155:SHK131156 SRF131155:SRG131156 TBB131155:TBC131156 TKX131155:TKY131156 TUT131155:TUU131156 UEP131155:UEQ131156 UOL131155:UOM131156 UYH131155:UYI131156 VID131155:VIE131156 VRZ131155:VSA131156 WBV131155:WBW131156 WLR131155:WLS131156 WVN131155:WVO131156 G196691:G196692 JB196691:JC196692 SX196691:SY196692 ACT196691:ACU196692 AMP196691:AMQ196692 AWL196691:AWM196692 BGH196691:BGI196692 BQD196691:BQE196692 BZZ196691:CAA196692 CJV196691:CJW196692 CTR196691:CTS196692 DDN196691:DDO196692 DNJ196691:DNK196692 DXF196691:DXG196692 EHB196691:EHC196692 EQX196691:EQY196692 FAT196691:FAU196692 FKP196691:FKQ196692 FUL196691:FUM196692 GEH196691:GEI196692 GOD196691:GOE196692 GXZ196691:GYA196692 HHV196691:HHW196692 HRR196691:HRS196692 IBN196691:IBO196692 ILJ196691:ILK196692 IVF196691:IVG196692 JFB196691:JFC196692 JOX196691:JOY196692 JYT196691:JYU196692 KIP196691:KIQ196692 KSL196691:KSM196692 LCH196691:LCI196692 LMD196691:LME196692 LVZ196691:LWA196692 MFV196691:MFW196692 MPR196691:MPS196692 MZN196691:MZO196692 NJJ196691:NJK196692 NTF196691:NTG196692 ODB196691:ODC196692 OMX196691:OMY196692 OWT196691:OWU196692 PGP196691:PGQ196692 PQL196691:PQM196692 QAH196691:QAI196692 QKD196691:QKE196692 QTZ196691:QUA196692 RDV196691:RDW196692 RNR196691:RNS196692 RXN196691:RXO196692 SHJ196691:SHK196692 SRF196691:SRG196692 TBB196691:TBC196692 TKX196691:TKY196692 TUT196691:TUU196692 UEP196691:UEQ196692 UOL196691:UOM196692 UYH196691:UYI196692 VID196691:VIE196692 VRZ196691:VSA196692 WBV196691:WBW196692 WLR196691:WLS196692 WVN196691:WVO196692 G262227:G262228 JB262227:JC262228 SX262227:SY262228 ACT262227:ACU262228 AMP262227:AMQ262228 AWL262227:AWM262228 BGH262227:BGI262228 BQD262227:BQE262228 BZZ262227:CAA262228 CJV262227:CJW262228 CTR262227:CTS262228 DDN262227:DDO262228 DNJ262227:DNK262228 DXF262227:DXG262228 EHB262227:EHC262228 EQX262227:EQY262228 FAT262227:FAU262228 FKP262227:FKQ262228 FUL262227:FUM262228 GEH262227:GEI262228 GOD262227:GOE262228 GXZ262227:GYA262228 HHV262227:HHW262228 HRR262227:HRS262228 IBN262227:IBO262228 ILJ262227:ILK262228 IVF262227:IVG262228 JFB262227:JFC262228 JOX262227:JOY262228 JYT262227:JYU262228 KIP262227:KIQ262228 KSL262227:KSM262228 LCH262227:LCI262228 LMD262227:LME262228 LVZ262227:LWA262228 MFV262227:MFW262228 MPR262227:MPS262228 MZN262227:MZO262228 NJJ262227:NJK262228 NTF262227:NTG262228 ODB262227:ODC262228 OMX262227:OMY262228 OWT262227:OWU262228 PGP262227:PGQ262228 PQL262227:PQM262228 QAH262227:QAI262228 QKD262227:QKE262228 QTZ262227:QUA262228 RDV262227:RDW262228 RNR262227:RNS262228 RXN262227:RXO262228 SHJ262227:SHK262228 SRF262227:SRG262228 TBB262227:TBC262228 TKX262227:TKY262228 TUT262227:TUU262228 UEP262227:UEQ262228 UOL262227:UOM262228 UYH262227:UYI262228 VID262227:VIE262228 VRZ262227:VSA262228 WBV262227:WBW262228 WLR262227:WLS262228 WVN262227:WVO262228 G327763:G327764 JB327763:JC327764 SX327763:SY327764 ACT327763:ACU327764 AMP327763:AMQ327764 AWL327763:AWM327764 BGH327763:BGI327764 BQD327763:BQE327764 BZZ327763:CAA327764 CJV327763:CJW327764 CTR327763:CTS327764 DDN327763:DDO327764 DNJ327763:DNK327764 DXF327763:DXG327764 EHB327763:EHC327764 EQX327763:EQY327764 FAT327763:FAU327764 FKP327763:FKQ327764 FUL327763:FUM327764 GEH327763:GEI327764 GOD327763:GOE327764 GXZ327763:GYA327764 HHV327763:HHW327764 HRR327763:HRS327764 IBN327763:IBO327764 ILJ327763:ILK327764 IVF327763:IVG327764 JFB327763:JFC327764 JOX327763:JOY327764 JYT327763:JYU327764 KIP327763:KIQ327764 KSL327763:KSM327764 LCH327763:LCI327764 LMD327763:LME327764 LVZ327763:LWA327764 MFV327763:MFW327764 MPR327763:MPS327764 MZN327763:MZO327764 NJJ327763:NJK327764 NTF327763:NTG327764 ODB327763:ODC327764 OMX327763:OMY327764 OWT327763:OWU327764 PGP327763:PGQ327764 PQL327763:PQM327764 QAH327763:QAI327764 QKD327763:QKE327764 QTZ327763:QUA327764 RDV327763:RDW327764 RNR327763:RNS327764 RXN327763:RXO327764 SHJ327763:SHK327764 SRF327763:SRG327764 TBB327763:TBC327764 TKX327763:TKY327764 TUT327763:TUU327764 UEP327763:UEQ327764 UOL327763:UOM327764 UYH327763:UYI327764 VID327763:VIE327764 VRZ327763:VSA327764 WBV327763:WBW327764 WLR327763:WLS327764 WVN327763:WVO327764 G393299:G393300 JB393299:JC393300 SX393299:SY393300 ACT393299:ACU393300 AMP393299:AMQ393300 AWL393299:AWM393300 BGH393299:BGI393300 BQD393299:BQE393300 BZZ393299:CAA393300 CJV393299:CJW393300 CTR393299:CTS393300 DDN393299:DDO393300 DNJ393299:DNK393300 DXF393299:DXG393300 EHB393299:EHC393300 EQX393299:EQY393300 FAT393299:FAU393300 FKP393299:FKQ393300 FUL393299:FUM393300 GEH393299:GEI393300 GOD393299:GOE393300 GXZ393299:GYA393300 HHV393299:HHW393300 HRR393299:HRS393300 IBN393299:IBO393300 ILJ393299:ILK393300 IVF393299:IVG393300 JFB393299:JFC393300 JOX393299:JOY393300 JYT393299:JYU393300 KIP393299:KIQ393300 KSL393299:KSM393300 LCH393299:LCI393300 LMD393299:LME393300 LVZ393299:LWA393300 MFV393299:MFW393300 MPR393299:MPS393300 MZN393299:MZO393300 NJJ393299:NJK393300 NTF393299:NTG393300 ODB393299:ODC393300 OMX393299:OMY393300 OWT393299:OWU393300 PGP393299:PGQ393300 PQL393299:PQM393300 QAH393299:QAI393300 QKD393299:QKE393300 QTZ393299:QUA393300 RDV393299:RDW393300 RNR393299:RNS393300 RXN393299:RXO393300 SHJ393299:SHK393300 SRF393299:SRG393300 TBB393299:TBC393300 TKX393299:TKY393300 TUT393299:TUU393300 UEP393299:UEQ393300 UOL393299:UOM393300 UYH393299:UYI393300 VID393299:VIE393300 VRZ393299:VSA393300 WBV393299:WBW393300 WLR393299:WLS393300 WVN393299:WVO393300 G458835:G458836 JB458835:JC458836 SX458835:SY458836 ACT458835:ACU458836 AMP458835:AMQ458836 AWL458835:AWM458836 BGH458835:BGI458836 BQD458835:BQE458836 BZZ458835:CAA458836 CJV458835:CJW458836 CTR458835:CTS458836 DDN458835:DDO458836 DNJ458835:DNK458836 DXF458835:DXG458836 EHB458835:EHC458836 EQX458835:EQY458836 FAT458835:FAU458836 FKP458835:FKQ458836 FUL458835:FUM458836 GEH458835:GEI458836 GOD458835:GOE458836 GXZ458835:GYA458836 HHV458835:HHW458836 HRR458835:HRS458836 IBN458835:IBO458836 ILJ458835:ILK458836 IVF458835:IVG458836 JFB458835:JFC458836 JOX458835:JOY458836 JYT458835:JYU458836 KIP458835:KIQ458836 KSL458835:KSM458836 LCH458835:LCI458836 LMD458835:LME458836 LVZ458835:LWA458836 MFV458835:MFW458836 MPR458835:MPS458836 MZN458835:MZO458836 NJJ458835:NJK458836 NTF458835:NTG458836 ODB458835:ODC458836 OMX458835:OMY458836 OWT458835:OWU458836 PGP458835:PGQ458836 PQL458835:PQM458836 QAH458835:QAI458836 QKD458835:QKE458836 QTZ458835:QUA458836 RDV458835:RDW458836 RNR458835:RNS458836 RXN458835:RXO458836 SHJ458835:SHK458836 SRF458835:SRG458836 TBB458835:TBC458836 TKX458835:TKY458836 TUT458835:TUU458836 UEP458835:UEQ458836 UOL458835:UOM458836 UYH458835:UYI458836 VID458835:VIE458836 VRZ458835:VSA458836 WBV458835:WBW458836 WLR458835:WLS458836 WVN458835:WVO458836 G524371:G524372 JB524371:JC524372 SX524371:SY524372 ACT524371:ACU524372 AMP524371:AMQ524372 AWL524371:AWM524372 BGH524371:BGI524372 BQD524371:BQE524372 BZZ524371:CAA524372 CJV524371:CJW524372 CTR524371:CTS524372 DDN524371:DDO524372 DNJ524371:DNK524372 DXF524371:DXG524372 EHB524371:EHC524372 EQX524371:EQY524372 FAT524371:FAU524372 FKP524371:FKQ524372 FUL524371:FUM524372 GEH524371:GEI524372 GOD524371:GOE524372 GXZ524371:GYA524372 HHV524371:HHW524372 HRR524371:HRS524372 IBN524371:IBO524372 ILJ524371:ILK524372 IVF524371:IVG524372 JFB524371:JFC524372 JOX524371:JOY524372 JYT524371:JYU524372 KIP524371:KIQ524372 KSL524371:KSM524372 LCH524371:LCI524372 LMD524371:LME524372 LVZ524371:LWA524372 MFV524371:MFW524372 MPR524371:MPS524372 MZN524371:MZO524372 NJJ524371:NJK524372 NTF524371:NTG524372 ODB524371:ODC524372 OMX524371:OMY524372 OWT524371:OWU524372 PGP524371:PGQ524372 PQL524371:PQM524372 QAH524371:QAI524372 QKD524371:QKE524372 QTZ524371:QUA524372 RDV524371:RDW524372 RNR524371:RNS524372 RXN524371:RXO524372 SHJ524371:SHK524372 SRF524371:SRG524372 TBB524371:TBC524372 TKX524371:TKY524372 TUT524371:TUU524372 UEP524371:UEQ524372 UOL524371:UOM524372 UYH524371:UYI524372 VID524371:VIE524372 VRZ524371:VSA524372 WBV524371:WBW524372 WLR524371:WLS524372 WVN524371:WVO524372 G589907:G589908 JB589907:JC589908 SX589907:SY589908 ACT589907:ACU589908 AMP589907:AMQ589908 AWL589907:AWM589908 BGH589907:BGI589908 BQD589907:BQE589908 BZZ589907:CAA589908 CJV589907:CJW589908 CTR589907:CTS589908 DDN589907:DDO589908 DNJ589907:DNK589908 DXF589907:DXG589908 EHB589907:EHC589908 EQX589907:EQY589908 FAT589907:FAU589908 FKP589907:FKQ589908 FUL589907:FUM589908 GEH589907:GEI589908 GOD589907:GOE589908 GXZ589907:GYA589908 HHV589907:HHW589908 HRR589907:HRS589908 IBN589907:IBO589908 ILJ589907:ILK589908 IVF589907:IVG589908 JFB589907:JFC589908 JOX589907:JOY589908 JYT589907:JYU589908 KIP589907:KIQ589908 KSL589907:KSM589908 LCH589907:LCI589908 LMD589907:LME589908 LVZ589907:LWA589908 MFV589907:MFW589908 MPR589907:MPS589908 MZN589907:MZO589908 NJJ589907:NJK589908 NTF589907:NTG589908 ODB589907:ODC589908 OMX589907:OMY589908 OWT589907:OWU589908 PGP589907:PGQ589908 PQL589907:PQM589908 QAH589907:QAI589908 QKD589907:QKE589908 QTZ589907:QUA589908 RDV589907:RDW589908 RNR589907:RNS589908 RXN589907:RXO589908 SHJ589907:SHK589908 SRF589907:SRG589908 TBB589907:TBC589908 TKX589907:TKY589908 TUT589907:TUU589908 UEP589907:UEQ589908 UOL589907:UOM589908 UYH589907:UYI589908 VID589907:VIE589908 VRZ589907:VSA589908 WBV589907:WBW589908 WLR589907:WLS589908 WVN589907:WVO589908 G655443:G655444 JB655443:JC655444 SX655443:SY655444 ACT655443:ACU655444 AMP655443:AMQ655444 AWL655443:AWM655444 BGH655443:BGI655444 BQD655443:BQE655444 BZZ655443:CAA655444 CJV655443:CJW655444 CTR655443:CTS655444 DDN655443:DDO655444 DNJ655443:DNK655444 DXF655443:DXG655444 EHB655443:EHC655444 EQX655443:EQY655444 FAT655443:FAU655444 FKP655443:FKQ655444 FUL655443:FUM655444 GEH655443:GEI655444 GOD655443:GOE655444 GXZ655443:GYA655444 HHV655443:HHW655444 HRR655443:HRS655444 IBN655443:IBO655444 ILJ655443:ILK655444 IVF655443:IVG655444 JFB655443:JFC655444 JOX655443:JOY655444 JYT655443:JYU655444 KIP655443:KIQ655444 KSL655443:KSM655444 LCH655443:LCI655444 LMD655443:LME655444 LVZ655443:LWA655444 MFV655443:MFW655444 MPR655443:MPS655444 MZN655443:MZO655444 NJJ655443:NJK655444 NTF655443:NTG655444 ODB655443:ODC655444 OMX655443:OMY655444 OWT655443:OWU655444 PGP655443:PGQ655444 PQL655443:PQM655444 QAH655443:QAI655444 QKD655443:QKE655444 QTZ655443:QUA655444 RDV655443:RDW655444 RNR655443:RNS655444 RXN655443:RXO655444 SHJ655443:SHK655444 SRF655443:SRG655444 TBB655443:TBC655444 TKX655443:TKY655444 TUT655443:TUU655444 UEP655443:UEQ655444 UOL655443:UOM655444 UYH655443:UYI655444 VID655443:VIE655444 VRZ655443:VSA655444 WBV655443:WBW655444 WLR655443:WLS655444 WVN655443:WVO655444 G720979:G720980 JB720979:JC720980 SX720979:SY720980 ACT720979:ACU720980 AMP720979:AMQ720980 AWL720979:AWM720980 BGH720979:BGI720980 BQD720979:BQE720980 BZZ720979:CAA720980 CJV720979:CJW720980 CTR720979:CTS720980 DDN720979:DDO720980 DNJ720979:DNK720980 DXF720979:DXG720980 EHB720979:EHC720980 EQX720979:EQY720980 FAT720979:FAU720980 FKP720979:FKQ720980 FUL720979:FUM720980 GEH720979:GEI720980 GOD720979:GOE720980 GXZ720979:GYA720980 HHV720979:HHW720980 HRR720979:HRS720980 IBN720979:IBO720980 ILJ720979:ILK720980 IVF720979:IVG720980 JFB720979:JFC720980 JOX720979:JOY720980 JYT720979:JYU720980 KIP720979:KIQ720980 KSL720979:KSM720980 LCH720979:LCI720980 LMD720979:LME720980 LVZ720979:LWA720980 MFV720979:MFW720980 MPR720979:MPS720980 MZN720979:MZO720980 NJJ720979:NJK720980 NTF720979:NTG720980 ODB720979:ODC720980 OMX720979:OMY720980 OWT720979:OWU720980 PGP720979:PGQ720980 PQL720979:PQM720980 QAH720979:QAI720980 QKD720979:QKE720980 QTZ720979:QUA720980 RDV720979:RDW720980 RNR720979:RNS720980 RXN720979:RXO720980 SHJ720979:SHK720980 SRF720979:SRG720980 TBB720979:TBC720980 TKX720979:TKY720980 TUT720979:TUU720980 UEP720979:UEQ720980 UOL720979:UOM720980 UYH720979:UYI720980 VID720979:VIE720980 VRZ720979:VSA720980 WBV720979:WBW720980 WLR720979:WLS720980 WVN720979:WVO720980 G786515:G786516 JB786515:JC786516 SX786515:SY786516 ACT786515:ACU786516 AMP786515:AMQ786516 AWL786515:AWM786516 BGH786515:BGI786516 BQD786515:BQE786516 BZZ786515:CAA786516 CJV786515:CJW786516 CTR786515:CTS786516 DDN786515:DDO786516 DNJ786515:DNK786516 DXF786515:DXG786516 EHB786515:EHC786516 EQX786515:EQY786516 FAT786515:FAU786516 FKP786515:FKQ786516 FUL786515:FUM786516 GEH786515:GEI786516 GOD786515:GOE786516 GXZ786515:GYA786516 HHV786515:HHW786516 HRR786515:HRS786516 IBN786515:IBO786516 ILJ786515:ILK786516 IVF786515:IVG786516 JFB786515:JFC786516 JOX786515:JOY786516 JYT786515:JYU786516 KIP786515:KIQ786516 KSL786515:KSM786516 LCH786515:LCI786516 LMD786515:LME786516 LVZ786515:LWA786516 MFV786515:MFW786516 MPR786515:MPS786516 MZN786515:MZO786516 NJJ786515:NJK786516 NTF786515:NTG786516 ODB786515:ODC786516 OMX786515:OMY786516 OWT786515:OWU786516 PGP786515:PGQ786516 PQL786515:PQM786516 QAH786515:QAI786516 QKD786515:QKE786516 QTZ786515:QUA786516 RDV786515:RDW786516 RNR786515:RNS786516 RXN786515:RXO786516 SHJ786515:SHK786516 SRF786515:SRG786516 TBB786515:TBC786516 TKX786515:TKY786516 TUT786515:TUU786516 UEP786515:UEQ786516 UOL786515:UOM786516 UYH786515:UYI786516 VID786515:VIE786516 VRZ786515:VSA786516 WBV786515:WBW786516 WLR786515:WLS786516 WVN786515:WVO786516 G852051:G852052 JB852051:JC852052 SX852051:SY852052 ACT852051:ACU852052 AMP852051:AMQ852052 AWL852051:AWM852052 BGH852051:BGI852052 BQD852051:BQE852052 BZZ852051:CAA852052 CJV852051:CJW852052 CTR852051:CTS852052 DDN852051:DDO852052 DNJ852051:DNK852052 DXF852051:DXG852052 EHB852051:EHC852052 EQX852051:EQY852052 FAT852051:FAU852052 FKP852051:FKQ852052 FUL852051:FUM852052 GEH852051:GEI852052 GOD852051:GOE852052 GXZ852051:GYA852052 HHV852051:HHW852052 HRR852051:HRS852052 IBN852051:IBO852052 ILJ852051:ILK852052 IVF852051:IVG852052 JFB852051:JFC852052 JOX852051:JOY852052 JYT852051:JYU852052 KIP852051:KIQ852052 KSL852051:KSM852052 LCH852051:LCI852052 LMD852051:LME852052 LVZ852051:LWA852052 MFV852051:MFW852052 MPR852051:MPS852052 MZN852051:MZO852052 NJJ852051:NJK852052 NTF852051:NTG852052 ODB852051:ODC852052 OMX852051:OMY852052 OWT852051:OWU852052 PGP852051:PGQ852052 PQL852051:PQM852052 QAH852051:QAI852052 QKD852051:QKE852052 QTZ852051:QUA852052 RDV852051:RDW852052 RNR852051:RNS852052 RXN852051:RXO852052 SHJ852051:SHK852052 SRF852051:SRG852052 TBB852051:TBC852052 TKX852051:TKY852052 TUT852051:TUU852052 UEP852051:UEQ852052 UOL852051:UOM852052 UYH852051:UYI852052 VID852051:VIE852052 VRZ852051:VSA852052 WBV852051:WBW852052 WLR852051:WLS852052 WVN852051:WVO852052 G917587:G917588 JB917587:JC917588 SX917587:SY917588 ACT917587:ACU917588 AMP917587:AMQ917588 AWL917587:AWM917588 BGH917587:BGI917588 BQD917587:BQE917588 BZZ917587:CAA917588 CJV917587:CJW917588 CTR917587:CTS917588 DDN917587:DDO917588 DNJ917587:DNK917588 DXF917587:DXG917588 EHB917587:EHC917588 EQX917587:EQY917588 FAT917587:FAU917588 FKP917587:FKQ917588 FUL917587:FUM917588 GEH917587:GEI917588 GOD917587:GOE917588 GXZ917587:GYA917588 HHV917587:HHW917588 HRR917587:HRS917588 IBN917587:IBO917588 ILJ917587:ILK917588 IVF917587:IVG917588 JFB917587:JFC917588 JOX917587:JOY917588 JYT917587:JYU917588 KIP917587:KIQ917588 KSL917587:KSM917588 LCH917587:LCI917588 LMD917587:LME917588 LVZ917587:LWA917588 MFV917587:MFW917588 MPR917587:MPS917588 MZN917587:MZO917588 NJJ917587:NJK917588 NTF917587:NTG917588 ODB917587:ODC917588 OMX917587:OMY917588 OWT917587:OWU917588 PGP917587:PGQ917588 PQL917587:PQM917588 QAH917587:QAI917588 QKD917587:QKE917588 QTZ917587:QUA917588 RDV917587:RDW917588 RNR917587:RNS917588 RXN917587:RXO917588 SHJ917587:SHK917588 SRF917587:SRG917588 TBB917587:TBC917588 TKX917587:TKY917588 TUT917587:TUU917588 UEP917587:UEQ917588 UOL917587:UOM917588 UYH917587:UYI917588 VID917587:VIE917588 VRZ917587:VSA917588 WBV917587:WBW917588 WLR917587:WLS917588 WVN917587:WVO917588 G983123:G983124 JB983123:JC983124 SX983123:SY983124 ACT983123:ACU983124 AMP983123:AMQ983124 AWL983123:AWM983124 BGH983123:BGI983124 BQD983123:BQE983124 BZZ983123:CAA983124 CJV983123:CJW983124 CTR983123:CTS983124 DDN983123:DDO983124 DNJ983123:DNK983124 DXF983123:DXG983124 EHB983123:EHC983124 EQX983123:EQY983124 FAT983123:FAU983124 FKP983123:FKQ983124 FUL983123:FUM983124 GEH983123:GEI983124 GOD983123:GOE983124 GXZ983123:GYA983124 HHV983123:HHW983124 HRR983123:HRS983124 IBN983123:IBO983124 ILJ983123:ILK983124 IVF983123:IVG983124 JFB983123:JFC983124 JOX983123:JOY983124 JYT983123:JYU983124 KIP983123:KIQ983124 KSL983123:KSM983124 LCH983123:LCI983124 LMD983123:LME983124 LVZ983123:LWA983124 MFV983123:MFW983124 MPR983123:MPS983124 MZN983123:MZO983124 NJJ983123:NJK983124 NTF983123:NTG983124 ODB983123:ODC983124 OMX983123:OMY983124 OWT983123:OWU983124 PGP983123:PGQ983124 PQL983123:PQM983124 QAH983123:QAI983124 QKD983123:QKE983124 QTZ983123:QUA983124 RDV983123:RDW983124 RNR983123:RNS983124 RXN983123:RXO983124 SHJ983123:SHK983124 SRF983123:SRG983124 TBB983123:TBC983124 TKX983123:TKY983124 TUT983123:TUU983124 UEP983123:UEQ983124 UOL983123:UOM983124 UYH983123:UYI983124 VID983123:VIE983124 VRZ983123:VSA983124 WBV983123:WBW983124 WLR983123:WLS983124 WVN983123:WVO983124 G86:G110 JB86:JC110 SX86:SY110 ACT86:ACU110 AMP86:AMQ110 AWL86:AWM110 BGH86:BGI110 BQD86:BQE110 BZZ86:CAA110 CJV86:CJW110 CTR86:CTS110 DDN86:DDO110 DNJ86:DNK110 DXF86:DXG110 EHB86:EHC110 EQX86:EQY110 FAT86:FAU110 FKP86:FKQ110 FUL86:FUM110 GEH86:GEI110 GOD86:GOE110 GXZ86:GYA110 HHV86:HHW110 HRR86:HRS110 IBN86:IBO110 ILJ86:ILK110 IVF86:IVG110 JFB86:JFC110 JOX86:JOY110 JYT86:JYU110 KIP86:KIQ110 KSL86:KSM110 LCH86:LCI110 LMD86:LME110 LVZ86:LWA110 MFV86:MFW110 MPR86:MPS110 MZN86:MZO110 NJJ86:NJK110 NTF86:NTG110 ODB86:ODC110 OMX86:OMY110 OWT86:OWU110 PGP86:PGQ110 PQL86:PQM110 QAH86:QAI110 QKD86:QKE110 QTZ86:QUA110 RDV86:RDW110 RNR86:RNS110 RXN86:RXO110 SHJ86:SHK110 SRF86:SRG110 TBB86:TBC110 TKX86:TKY110 TUT86:TUU110 UEP86:UEQ110 UOL86:UOM110 UYH86:UYI110 VID86:VIE110 VRZ86:VSA110 WBV86:WBW110 WLR86:WLS110 WVN86:WVO110 G65622:G65646 JB65622:JC65646 SX65622:SY65646 ACT65622:ACU65646 AMP65622:AMQ65646 AWL65622:AWM65646 BGH65622:BGI65646 BQD65622:BQE65646 BZZ65622:CAA65646 CJV65622:CJW65646 CTR65622:CTS65646 DDN65622:DDO65646 DNJ65622:DNK65646 DXF65622:DXG65646 EHB65622:EHC65646 EQX65622:EQY65646 FAT65622:FAU65646 FKP65622:FKQ65646 FUL65622:FUM65646 GEH65622:GEI65646 GOD65622:GOE65646 GXZ65622:GYA65646 HHV65622:HHW65646 HRR65622:HRS65646 IBN65622:IBO65646 ILJ65622:ILK65646 IVF65622:IVG65646 JFB65622:JFC65646 JOX65622:JOY65646 JYT65622:JYU65646 KIP65622:KIQ65646 KSL65622:KSM65646 LCH65622:LCI65646 LMD65622:LME65646 LVZ65622:LWA65646 MFV65622:MFW65646 MPR65622:MPS65646 MZN65622:MZO65646 NJJ65622:NJK65646 NTF65622:NTG65646 ODB65622:ODC65646 OMX65622:OMY65646 OWT65622:OWU65646 PGP65622:PGQ65646 PQL65622:PQM65646 QAH65622:QAI65646 QKD65622:QKE65646 QTZ65622:QUA65646 RDV65622:RDW65646 RNR65622:RNS65646 RXN65622:RXO65646 SHJ65622:SHK65646 SRF65622:SRG65646 TBB65622:TBC65646 TKX65622:TKY65646 TUT65622:TUU65646 UEP65622:UEQ65646 UOL65622:UOM65646 UYH65622:UYI65646 VID65622:VIE65646 VRZ65622:VSA65646 WBV65622:WBW65646 WLR65622:WLS65646 WVN65622:WVO65646 G131158:G131182 JB131158:JC131182 SX131158:SY131182 ACT131158:ACU131182 AMP131158:AMQ131182 AWL131158:AWM131182 BGH131158:BGI131182 BQD131158:BQE131182 BZZ131158:CAA131182 CJV131158:CJW131182 CTR131158:CTS131182 DDN131158:DDO131182 DNJ131158:DNK131182 DXF131158:DXG131182 EHB131158:EHC131182 EQX131158:EQY131182 FAT131158:FAU131182 FKP131158:FKQ131182 FUL131158:FUM131182 GEH131158:GEI131182 GOD131158:GOE131182 GXZ131158:GYA131182 HHV131158:HHW131182 HRR131158:HRS131182 IBN131158:IBO131182 ILJ131158:ILK131182 IVF131158:IVG131182 JFB131158:JFC131182 JOX131158:JOY131182 JYT131158:JYU131182 KIP131158:KIQ131182 KSL131158:KSM131182 LCH131158:LCI131182 LMD131158:LME131182 LVZ131158:LWA131182 MFV131158:MFW131182 MPR131158:MPS131182 MZN131158:MZO131182 NJJ131158:NJK131182 NTF131158:NTG131182 ODB131158:ODC131182 OMX131158:OMY131182 OWT131158:OWU131182 PGP131158:PGQ131182 PQL131158:PQM131182 QAH131158:QAI131182 QKD131158:QKE131182 QTZ131158:QUA131182 RDV131158:RDW131182 RNR131158:RNS131182 RXN131158:RXO131182 SHJ131158:SHK131182 SRF131158:SRG131182 TBB131158:TBC131182 TKX131158:TKY131182 TUT131158:TUU131182 UEP131158:UEQ131182 UOL131158:UOM131182 UYH131158:UYI131182 VID131158:VIE131182 VRZ131158:VSA131182 WBV131158:WBW131182 WLR131158:WLS131182 WVN131158:WVO131182 G196694:G196718 JB196694:JC196718 SX196694:SY196718 ACT196694:ACU196718 AMP196694:AMQ196718 AWL196694:AWM196718 BGH196694:BGI196718 BQD196694:BQE196718 BZZ196694:CAA196718 CJV196694:CJW196718 CTR196694:CTS196718 DDN196694:DDO196718 DNJ196694:DNK196718 DXF196694:DXG196718 EHB196694:EHC196718 EQX196694:EQY196718 FAT196694:FAU196718 FKP196694:FKQ196718 FUL196694:FUM196718 GEH196694:GEI196718 GOD196694:GOE196718 GXZ196694:GYA196718 HHV196694:HHW196718 HRR196694:HRS196718 IBN196694:IBO196718 ILJ196694:ILK196718 IVF196694:IVG196718 JFB196694:JFC196718 JOX196694:JOY196718 JYT196694:JYU196718 KIP196694:KIQ196718 KSL196694:KSM196718 LCH196694:LCI196718 LMD196694:LME196718 LVZ196694:LWA196718 MFV196694:MFW196718 MPR196694:MPS196718 MZN196694:MZO196718 NJJ196694:NJK196718 NTF196694:NTG196718 ODB196694:ODC196718 OMX196694:OMY196718 OWT196694:OWU196718 PGP196694:PGQ196718 PQL196694:PQM196718 QAH196694:QAI196718 QKD196694:QKE196718 QTZ196694:QUA196718 RDV196694:RDW196718 RNR196694:RNS196718 RXN196694:RXO196718 SHJ196694:SHK196718 SRF196694:SRG196718 TBB196694:TBC196718 TKX196694:TKY196718 TUT196694:TUU196718 UEP196694:UEQ196718 UOL196694:UOM196718 UYH196694:UYI196718 VID196694:VIE196718 VRZ196694:VSA196718 WBV196694:WBW196718 WLR196694:WLS196718 WVN196694:WVO196718 G262230:G262254 JB262230:JC262254 SX262230:SY262254 ACT262230:ACU262254 AMP262230:AMQ262254 AWL262230:AWM262254 BGH262230:BGI262254 BQD262230:BQE262254 BZZ262230:CAA262254 CJV262230:CJW262254 CTR262230:CTS262254 DDN262230:DDO262254 DNJ262230:DNK262254 DXF262230:DXG262254 EHB262230:EHC262254 EQX262230:EQY262254 FAT262230:FAU262254 FKP262230:FKQ262254 FUL262230:FUM262254 GEH262230:GEI262254 GOD262230:GOE262254 GXZ262230:GYA262254 HHV262230:HHW262254 HRR262230:HRS262254 IBN262230:IBO262254 ILJ262230:ILK262254 IVF262230:IVG262254 JFB262230:JFC262254 JOX262230:JOY262254 JYT262230:JYU262254 KIP262230:KIQ262254 KSL262230:KSM262254 LCH262230:LCI262254 LMD262230:LME262254 LVZ262230:LWA262254 MFV262230:MFW262254 MPR262230:MPS262254 MZN262230:MZO262254 NJJ262230:NJK262254 NTF262230:NTG262254 ODB262230:ODC262254 OMX262230:OMY262254 OWT262230:OWU262254 PGP262230:PGQ262254 PQL262230:PQM262254 QAH262230:QAI262254 QKD262230:QKE262254 QTZ262230:QUA262254 RDV262230:RDW262254 RNR262230:RNS262254 RXN262230:RXO262254 SHJ262230:SHK262254 SRF262230:SRG262254 TBB262230:TBC262254 TKX262230:TKY262254 TUT262230:TUU262254 UEP262230:UEQ262254 UOL262230:UOM262254 UYH262230:UYI262254 VID262230:VIE262254 VRZ262230:VSA262254 WBV262230:WBW262254 WLR262230:WLS262254 WVN262230:WVO262254 G327766:G327790 JB327766:JC327790 SX327766:SY327790 ACT327766:ACU327790 AMP327766:AMQ327790 AWL327766:AWM327790 BGH327766:BGI327790 BQD327766:BQE327790 BZZ327766:CAA327790 CJV327766:CJW327790 CTR327766:CTS327790 DDN327766:DDO327790 DNJ327766:DNK327790 DXF327766:DXG327790 EHB327766:EHC327790 EQX327766:EQY327790 FAT327766:FAU327790 FKP327766:FKQ327790 FUL327766:FUM327790 GEH327766:GEI327790 GOD327766:GOE327790 GXZ327766:GYA327790 HHV327766:HHW327790 HRR327766:HRS327790 IBN327766:IBO327790 ILJ327766:ILK327790 IVF327766:IVG327790 JFB327766:JFC327790 JOX327766:JOY327790 JYT327766:JYU327790 KIP327766:KIQ327790 KSL327766:KSM327790 LCH327766:LCI327790 LMD327766:LME327790 LVZ327766:LWA327790 MFV327766:MFW327790 MPR327766:MPS327790 MZN327766:MZO327790 NJJ327766:NJK327790 NTF327766:NTG327790 ODB327766:ODC327790 OMX327766:OMY327790 OWT327766:OWU327790 PGP327766:PGQ327790 PQL327766:PQM327790 QAH327766:QAI327790 QKD327766:QKE327790 QTZ327766:QUA327790 RDV327766:RDW327790 RNR327766:RNS327790 RXN327766:RXO327790 SHJ327766:SHK327790 SRF327766:SRG327790 TBB327766:TBC327790 TKX327766:TKY327790 TUT327766:TUU327790 UEP327766:UEQ327790 UOL327766:UOM327790 UYH327766:UYI327790 VID327766:VIE327790 VRZ327766:VSA327790 WBV327766:WBW327790 WLR327766:WLS327790 WVN327766:WVO327790 G393302:G393326 JB393302:JC393326 SX393302:SY393326 ACT393302:ACU393326 AMP393302:AMQ393326 AWL393302:AWM393326 BGH393302:BGI393326 BQD393302:BQE393326 BZZ393302:CAA393326 CJV393302:CJW393326 CTR393302:CTS393326 DDN393302:DDO393326 DNJ393302:DNK393326 DXF393302:DXG393326 EHB393302:EHC393326 EQX393302:EQY393326 FAT393302:FAU393326 FKP393302:FKQ393326 FUL393302:FUM393326 GEH393302:GEI393326 GOD393302:GOE393326 GXZ393302:GYA393326 HHV393302:HHW393326 HRR393302:HRS393326 IBN393302:IBO393326 ILJ393302:ILK393326 IVF393302:IVG393326 JFB393302:JFC393326 JOX393302:JOY393326 JYT393302:JYU393326 KIP393302:KIQ393326 KSL393302:KSM393326 LCH393302:LCI393326 LMD393302:LME393326 LVZ393302:LWA393326 MFV393302:MFW393326 MPR393302:MPS393326 MZN393302:MZO393326 NJJ393302:NJK393326 NTF393302:NTG393326 ODB393302:ODC393326 OMX393302:OMY393326 OWT393302:OWU393326 PGP393302:PGQ393326 PQL393302:PQM393326 QAH393302:QAI393326 QKD393302:QKE393326 QTZ393302:QUA393326 RDV393302:RDW393326 RNR393302:RNS393326 RXN393302:RXO393326 SHJ393302:SHK393326 SRF393302:SRG393326 TBB393302:TBC393326 TKX393302:TKY393326 TUT393302:TUU393326 UEP393302:UEQ393326 UOL393302:UOM393326 UYH393302:UYI393326 VID393302:VIE393326 VRZ393302:VSA393326 WBV393302:WBW393326 WLR393302:WLS393326 WVN393302:WVO393326 G458838:G458862 JB458838:JC458862 SX458838:SY458862 ACT458838:ACU458862 AMP458838:AMQ458862 AWL458838:AWM458862 BGH458838:BGI458862 BQD458838:BQE458862 BZZ458838:CAA458862 CJV458838:CJW458862 CTR458838:CTS458862 DDN458838:DDO458862 DNJ458838:DNK458862 DXF458838:DXG458862 EHB458838:EHC458862 EQX458838:EQY458862 FAT458838:FAU458862 FKP458838:FKQ458862 FUL458838:FUM458862 GEH458838:GEI458862 GOD458838:GOE458862 GXZ458838:GYA458862 HHV458838:HHW458862 HRR458838:HRS458862 IBN458838:IBO458862 ILJ458838:ILK458862 IVF458838:IVG458862 JFB458838:JFC458862 JOX458838:JOY458862 JYT458838:JYU458862 KIP458838:KIQ458862 KSL458838:KSM458862 LCH458838:LCI458862 LMD458838:LME458862 LVZ458838:LWA458862 MFV458838:MFW458862 MPR458838:MPS458862 MZN458838:MZO458862 NJJ458838:NJK458862 NTF458838:NTG458862 ODB458838:ODC458862 OMX458838:OMY458862 OWT458838:OWU458862 PGP458838:PGQ458862 PQL458838:PQM458862 QAH458838:QAI458862 QKD458838:QKE458862 QTZ458838:QUA458862 RDV458838:RDW458862 RNR458838:RNS458862 RXN458838:RXO458862 SHJ458838:SHK458862 SRF458838:SRG458862 TBB458838:TBC458862 TKX458838:TKY458862 TUT458838:TUU458862 UEP458838:UEQ458862 UOL458838:UOM458862 UYH458838:UYI458862 VID458838:VIE458862 VRZ458838:VSA458862 WBV458838:WBW458862 WLR458838:WLS458862 WVN458838:WVO458862 G524374:G524398 JB524374:JC524398 SX524374:SY524398 ACT524374:ACU524398 AMP524374:AMQ524398 AWL524374:AWM524398 BGH524374:BGI524398 BQD524374:BQE524398 BZZ524374:CAA524398 CJV524374:CJW524398 CTR524374:CTS524398 DDN524374:DDO524398 DNJ524374:DNK524398 DXF524374:DXG524398 EHB524374:EHC524398 EQX524374:EQY524398 FAT524374:FAU524398 FKP524374:FKQ524398 FUL524374:FUM524398 GEH524374:GEI524398 GOD524374:GOE524398 GXZ524374:GYA524398 HHV524374:HHW524398 HRR524374:HRS524398 IBN524374:IBO524398 ILJ524374:ILK524398 IVF524374:IVG524398 JFB524374:JFC524398 JOX524374:JOY524398 JYT524374:JYU524398 KIP524374:KIQ524398 KSL524374:KSM524398 LCH524374:LCI524398 LMD524374:LME524398 LVZ524374:LWA524398 MFV524374:MFW524398 MPR524374:MPS524398 MZN524374:MZO524398 NJJ524374:NJK524398 NTF524374:NTG524398 ODB524374:ODC524398 OMX524374:OMY524398 OWT524374:OWU524398 PGP524374:PGQ524398 PQL524374:PQM524398 QAH524374:QAI524398 QKD524374:QKE524398 QTZ524374:QUA524398 RDV524374:RDW524398 RNR524374:RNS524398 RXN524374:RXO524398 SHJ524374:SHK524398 SRF524374:SRG524398 TBB524374:TBC524398 TKX524374:TKY524398 TUT524374:TUU524398 UEP524374:UEQ524398 UOL524374:UOM524398 UYH524374:UYI524398 VID524374:VIE524398 VRZ524374:VSA524398 WBV524374:WBW524398 WLR524374:WLS524398 WVN524374:WVO524398 G589910:G589934 JB589910:JC589934 SX589910:SY589934 ACT589910:ACU589934 AMP589910:AMQ589934 AWL589910:AWM589934 BGH589910:BGI589934 BQD589910:BQE589934 BZZ589910:CAA589934 CJV589910:CJW589934 CTR589910:CTS589934 DDN589910:DDO589934 DNJ589910:DNK589934 DXF589910:DXG589934 EHB589910:EHC589934 EQX589910:EQY589934 FAT589910:FAU589934 FKP589910:FKQ589934 FUL589910:FUM589934 GEH589910:GEI589934 GOD589910:GOE589934 GXZ589910:GYA589934 HHV589910:HHW589934 HRR589910:HRS589934 IBN589910:IBO589934 ILJ589910:ILK589934 IVF589910:IVG589934 JFB589910:JFC589934 JOX589910:JOY589934 JYT589910:JYU589934 KIP589910:KIQ589934 KSL589910:KSM589934 LCH589910:LCI589934 LMD589910:LME589934 LVZ589910:LWA589934 MFV589910:MFW589934 MPR589910:MPS589934 MZN589910:MZO589934 NJJ589910:NJK589934 NTF589910:NTG589934 ODB589910:ODC589934 OMX589910:OMY589934 OWT589910:OWU589934 PGP589910:PGQ589934 PQL589910:PQM589934 QAH589910:QAI589934 QKD589910:QKE589934 QTZ589910:QUA589934 RDV589910:RDW589934 RNR589910:RNS589934 RXN589910:RXO589934 SHJ589910:SHK589934 SRF589910:SRG589934 TBB589910:TBC589934 TKX589910:TKY589934 TUT589910:TUU589934 UEP589910:UEQ589934 UOL589910:UOM589934 UYH589910:UYI589934 VID589910:VIE589934 VRZ589910:VSA589934 WBV589910:WBW589934 WLR589910:WLS589934 WVN589910:WVO589934 G655446:G655470 JB655446:JC655470 SX655446:SY655470 ACT655446:ACU655470 AMP655446:AMQ655470 AWL655446:AWM655470 BGH655446:BGI655470 BQD655446:BQE655470 BZZ655446:CAA655470 CJV655446:CJW655470 CTR655446:CTS655470 DDN655446:DDO655470 DNJ655446:DNK655470 DXF655446:DXG655470 EHB655446:EHC655470 EQX655446:EQY655470 FAT655446:FAU655470 FKP655446:FKQ655470 FUL655446:FUM655470 GEH655446:GEI655470 GOD655446:GOE655470 GXZ655446:GYA655470 HHV655446:HHW655470 HRR655446:HRS655470 IBN655446:IBO655470 ILJ655446:ILK655470 IVF655446:IVG655470 JFB655446:JFC655470 JOX655446:JOY655470 JYT655446:JYU655470 KIP655446:KIQ655470 KSL655446:KSM655470 LCH655446:LCI655470 LMD655446:LME655470 LVZ655446:LWA655470 MFV655446:MFW655470 MPR655446:MPS655470 MZN655446:MZO655470 NJJ655446:NJK655470 NTF655446:NTG655470 ODB655446:ODC655470 OMX655446:OMY655470 OWT655446:OWU655470 PGP655446:PGQ655470 PQL655446:PQM655470 QAH655446:QAI655470 QKD655446:QKE655470 QTZ655446:QUA655470 RDV655446:RDW655470 RNR655446:RNS655470 RXN655446:RXO655470 SHJ655446:SHK655470 SRF655446:SRG655470 TBB655446:TBC655470 TKX655446:TKY655470 TUT655446:TUU655470 UEP655446:UEQ655470 UOL655446:UOM655470 UYH655446:UYI655470 VID655446:VIE655470 VRZ655446:VSA655470 WBV655446:WBW655470 WLR655446:WLS655470 WVN655446:WVO655470 G720982:G721006 JB720982:JC721006 SX720982:SY721006 ACT720982:ACU721006 AMP720982:AMQ721006 AWL720982:AWM721006 BGH720982:BGI721006 BQD720982:BQE721006 BZZ720982:CAA721006 CJV720982:CJW721006 CTR720982:CTS721006 DDN720982:DDO721006 DNJ720982:DNK721006 DXF720982:DXG721006 EHB720982:EHC721006 EQX720982:EQY721006 FAT720982:FAU721006 FKP720982:FKQ721006 FUL720982:FUM721006 GEH720982:GEI721006 GOD720982:GOE721006 GXZ720982:GYA721006 HHV720982:HHW721006 HRR720982:HRS721006 IBN720982:IBO721006 ILJ720982:ILK721006 IVF720982:IVG721006 JFB720982:JFC721006 JOX720982:JOY721006 JYT720982:JYU721006 KIP720982:KIQ721006 KSL720982:KSM721006 LCH720982:LCI721006 LMD720982:LME721006 LVZ720982:LWA721006 MFV720982:MFW721006 MPR720982:MPS721006 MZN720982:MZO721006 NJJ720982:NJK721006 NTF720982:NTG721006 ODB720982:ODC721006 OMX720982:OMY721006 OWT720982:OWU721006 PGP720982:PGQ721006 PQL720982:PQM721006 QAH720982:QAI721006 QKD720982:QKE721006 QTZ720982:QUA721006 RDV720982:RDW721006 RNR720982:RNS721006 RXN720982:RXO721006 SHJ720982:SHK721006 SRF720982:SRG721006 TBB720982:TBC721006 TKX720982:TKY721006 TUT720982:TUU721006 UEP720982:UEQ721006 UOL720982:UOM721006 UYH720982:UYI721006 VID720982:VIE721006 VRZ720982:VSA721006 WBV720982:WBW721006 WLR720982:WLS721006 WVN720982:WVO721006 G786518:G786542 JB786518:JC786542 SX786518:SY786542 ACT786518:ACU786542 AMP786518:AMQ786542 AWL786518:AWM786542 BGH786518:BGI786542 BQD786518:BQE786542 BZZ786518:CAA786542 CJV786518:CJW786542 CTR786518:CTS786542 DDN786518:DDO786542 DNJ786518:DNK786542 DXF786518:DXG786542 EHB786518:EHC786542 EQX786518:EQY786542 FAT786518:FAU786542 FKP786518:FKQ786542 FUL786518:FUM786542 GEH786518:GEI786542 GOD786518:GOE786542 GXZ786518:GYA786542 HHV786518:HHW786542 HRR786518:HRS786542 IBN786518:IBO786542 ILJ786518:ILK786542 IVF786518:IVG786542 JFB786518:JFC786542 JOX786518:JOY786542 JYT786518:JYU786542 KIP786518:KIQ786542 KSL786518:KSM786542 LCH786518:LCI786542 LMD786518:LME786542 LVZ786518:LWA786542 MFV786518:MFW786542 MPR786518:MPS786542 MZN786518:MZO786542 NJJ786518:NJK786542 NTF786518:NTG786542 ODB786518:ODC786542 OMX786518:OMY786542 OWT786518:OWU786542 PGP786518:PGQ786542 PQL786518:PQM786542 QAH786518:QAI786542 QKD786518:QKE786542 QTZ786518:QUA786542 RDV786518:RDW786542 RNR786518:RNS786542 RXN786518:RXO786542 SHJ786518:SHK786542 SRF786518:SRG786542 TBB786518:TBC786542 TKX786518:TKY786542 TUT786518:TUU786542 UEP786518:UEQ786542 UOL786518:UOM786542 UYH786518:UYI786542 VID786518:VIE786542 VRZ786518:VSA786542 WBV786518:WBW786542 WLR786518:WLS786542 WVN786518:WVO786542 G852054:G852078 JB852054:JC852078 SX852054:SY852078 ACT852054:ACU852078 AMP852054:AMQ852078 AWL852054:AWM852078 BGH852054:BGI852078 BQD852054:BQE852078 BZZ852054:CAA852078 CJV852054:CJW852078 CTR852054:CTS852078 DDN852054:DDO852078 DNJ852054:DNK852078 DXF852054:DXG852078 EHB852054:EHC852078 EQX852054:EQY852078 FAT852054:FAU852078 FKP852054:FKQ852078 FUL852054:FUM852078 GEH852054:GEI852078 GOD852054:GOE852078 GXZ852054:GYA852078 HHV852054:HHW852078 HRR852054:HRS852078 IBN852054:IBO852078 ILJ852054:ILK852078 IVF852054:IVG852078 JFB852054:JFC852078 JOX852054:JOY852078 JYT852054:JYU852078 KIP852054:KIQ852078 KSL852054:KSM852078 LCH852054:LCI852078 LMD852054:LME852078 LVZ852054:LWA852078 MFV852054:MFW852078 MPR852054:MPS852078 MZN852054:MZO852078 NJJ852054:NJK852078 NTF852054:NTG852078 ODB852054:ODC852078 OMX852054:OMY852078 OWT852054:OWU852078 PGP852054:PGQ852078 PQL852054:PQM852078 QAH852054:QAI852078 QKD852054:QKE852078 QTZ852054:QUA852078 RDV852054:RDW852078 RNR852054:RNS852078 RXN852054:RXO852078 SHJ852054:SHK852078 SRF852054:SRG852078 TBB852054:TBC852078 TKX852054:TKY852078 TUT852054:TUU852078 UEP852054:UEQ852078 UOL852054:UOM852078 UYH852054:UYI852078 VID852054:VIE852078 VRZ852054:VSA852078 WBV852054:WBW852078 WLR852054:WLS852078 WVN852054:WVO852078 G917590:G917614 JB917590:JC917614 SX917590:SY917614 ACT917590:ACU917614 AMP917590:AMQ917614 AWL917590:AWM917614 BGH917590:BGI917614 BQD917590:BQE917614 BZZ917590:CAA917614 CJV917590:CJW917614 CTR917590:CTS917614 DDN917590:DDO917614 DNJ917590:DNK917614 DXF917590:DXG917614 EHB917590:EHC917614 EQX917590:EQY917614 FAT917590:FAU917614 FKP917590:FKQ917614 FUL917590:FUM917614 GEH917590:GEI917614 GOD917590:GOE917614 GXZ917590:GYA917614 HHV917590:HHW917614 HRR917590:HRS917614 IBN917590:IBO917614 ILJ917590:ILK917614 IVF917590:IVG917614 JFB917590:JFC917614 JOX917590:JOY917614 JYT917590:JYU917614 KIP917590:KIQ917614 KSL917590:KSM917614 LCH917590:LCI917614 LMD917590:LME917614 LVZ917590:LWA917614 MFV917590:MFW917614 MPR917590:MPS917614 MZN917590:MZO917614 NJJ917590:NJK917614 NTF917590:NTG917614 ODB917590:ODC917614 OMX917590:OMY917614 OWT917590:OWU917614 PGP917590:PGQ917614 PQL917590:PQM917614 QAH917590:QAI917614 QKD917590:QKE917614 QTZ917590:QUA917614 RDV917590:RDW917614 RNR917590:RNS917614 RXN917590:RXO917614 SHJ917590:SHK917614 SRF917590:SRG917614 TBB917590:TBC917614 TKX917590:TKY917614 TUT917590:TUU917614 UEP917590:UEQ917614 UOL917590:UOM917614 UYH917590:UYI917614 VID917590:VIE917614 VRZ917590:VSA917614 WBV917590:WBW917614 WLR917590:WLS917614 WVN917590:WVO917614 G983126:G983150 JB983126:JC983150 SX983126:SY983150 ACT983126:ACU983150 AMP983126:AMQ983150 AWL983126:AWM983150 BGH983126:BGI983150 BQD983126:BQE983150 BZZ983126:CAA983150 CJV983126:CJW983150 CTR983126:CTS983150 DDN983126:DDO983150 DNJ983126:DNK983150 DXF983126:DXG983150 EHB983126:EHC983150 EQX983126:EQY983150 FAT983126:FAU983150 FKP983126:FKQ983150 FUL983126:FUM983150 GEH983126:GEI983150 GOD983126:GOE983150 GXZ983126:GYA983150 HHV983126:HHW983150 HRR983126:HRS983150 IBN983126:IBO983150 ILJ983126:ILK983150 IVF983126:IVG983150 JFB983126:JFC983150 JOX983126:JOY983150 JYT983126:JYU983150 KIP983126:KIQ983150 KSL983126:KSM983150 LCH983126:LCI983150 LMD983126:LME983150 LVZ983126:LWA983150 MFV983126:MFW983150 MPR983126:MPS983150 MZN983126:MZO983150 NJJ983126:NJK983150 NTF983126:NTG983150 ODB983126:ODC983150 OMX983126:OMY983150 OWT983126:OWU983150 PGP983126:PGQ983150 PQL983126:PQM983150 QAH983126:QAI983150 QKD983126:QKE983150 QTZ983126:QUA983150 RDV983126:RDW983150 RNR983126:RNS983150 RXN983126:RXO983150 SHJ983126:SHK983150 SRF983126:SRG983150 TBB983126:TBC983150 TKX983126:TKY983150 TUT983126:TUU983150 UEP983126:UEQ983150 UOL983126:UOM983150 UYH983126:UYI983150 VID983126:VIE983150 VRZ983126:VSA983150 WBV983126:WBW983150 WLR983126:WLS983150 WVN983126:WVO983150 D88:D89 IX88:IY89 ST88:SU89 ACP88:ACQ89 AML88:AMM89 AWH88:AWI89 BGD88:BGE89 BPZ88:BQA89 BZV88:BZW89 CJR88:CJS89 CTN88:CTO89 DDJ88:DDK89 DNF88:DNG89 DXB88:DXC89 EGX88:EGY89 EQT88:EQU89 FAP88:FAQ89 FKL88:FKM89 FUH88:FUI89 GED88:GEE89 GNZ88:GOA89 GXV88:GXW89 HHR88:HHS89 HRN88:HRO89 IBJ88:IBK89 ILF88:ILG89 IVB88:IVC89 JEX88:JEY89 JOT88:JOU89 JYP88:JYQ89 KIL88:KIM89 KSH88:KSI89 LCD88:LCE89 LLZ88:LMA89 LVV88:LVW89 MFR88:MFS89 MPN88:MPO89 MZJ88:MZK89 NJF88:NJG89 NTB88:NTC89 OCX88:OCY89 OMT88:OMU89 OWP88:OWQ89 PGL88:PGM89 PQH88:PQI89 QAD88:QAE89 QJZ88:QKA89 QTV88:QTW89 RDR88:RDS89 RNN88:RNO89 RXJ88:RXK89 SHF88:SHG89 SRB88:SRC89 TAX88:TAY89 TKT88:TKU89 TUP88:TUQ89 UEL88:UEM89 UOH88:UOI89 UYD88:UYE89 VHZ88:VIA89 VRV88:VRW89 WBR88:WBS89 WLN88:WLO89 WVJ88:WVK89 D65624:D65625 IX65624:IY65625 ST65624:SU65625 ACP65624:ACQ65625 AML65624:AMM65625 AWH65624:AWI65625 BGD65624:BGE65625 BPZ65624:BQA65625 BZV65624:BZW65625 CJR65624:CJS65625 CTN65624:CTO65625 DDJ65624:DDK65625 DNF65624:DNG65625 DXB65624:DXC65625 EGX65624:EGY65625 EQT65624:EQU65625 FAP65624:FAQ65625 FKL65624:FKM65625 FUH65624:FUI65625 GED65624:GEE65625 GNZ65624:GOA65625 GXV65624:GXW65625 HHR65624:HHS65625 HRN65624:HRO65625 IBJ65624:IBK65625 ILF65624:ILG65625 IVB65624:IVC65625 JEX65624:JEY65625 JOT65624:JOU65625 JYP65624:JYQ65625 KIL65624:KIM65625 KSH65624:KSI65625 LCD65624:LCE65625 LLZ65624:LMA65625 LVV65624:LVW65625 MFR65624:MFS65625 MPN65624:MPO65625 MZJ65624:MZK65625 NJF65624:NJG65625 NTB65624:NTC65625 OCX65624:OCY65625 OMT65624:OMU65625 OWP65624:OWQ65625 PGL65624:PGM65625 PQH65624:PQI65625 QAD65624:QAE65625 QJZ65624:QKA65625 QTV65624:QTW65625 RDR65624:RDS65625 RNN65624:RNO65625 RXJ65624:RXK65625 SHF65624:SHG65625 SRB65624:SRC65625 TAX65624:TAY65625 TKT65624:TKU65625 TUP65624:TUQ65625 UEL65624:UEM65625 UOH65624:UOI65625 UYD65624:UYE65625 VHZ65624:VIA65625 VRV65624:VRW65625 WBR65624:WBS65625 WLN65624:WLO65625 WVJ65624:WVK65625 D131160:D131161 IX131160:IY131161 ST131160:SU131161 ACP131160:ACQ131161 AML131160:AMM131161 AWH131160:AWI131161 BGD131160:BGE131161 BPZ131160:BQA131161 BZV131160:BZW131161 CJR131160:CJS131161 CTN131160:CTO131161 DDJ131160:DDK131161 DNF131160:DNG131161 DXB131160:DXC131161 EGX131160:EGY131161 EQT131160:EQU131161 FAP131160:FAQ131161 FKL131160:FKM131161 FUH131160:FUI131161 GED131160:GEE131161 GNZ131160:GOA131161 GXV131160:GXW131161 HHR131160:HHS131161 HRN131160:HRO131161 IBJ131160:IBK131161 ILF131160:ILG131161 IVB131160:IVC131161 JEX131160:JEY131161 JOT131160:JOU131161 JYP131160:JYQ131161 KIL131160:KIM131161 KSH131160:KSI131161 LCD131160:LCE131161 LLZ131160:LMA131161 LVV131160:LVW131161 MFR131160:MFS131161 MPN131160:MPO131161 MZJ131160:MZK131161 NJF131160:NJG131161 NTB131160:NTC131161 OCX131160:OCY131161 OMT131160:OMU131161 OWP131160:OWQ131161 PGL131160:PGM131161 PQH131160:PQI131161 QAD131160:QAE131161 QJZ131160:QKA131161 QTV131160:QTW131161 RDR131160:RDS131161 RNN131160:RNO131161 RXJ131160:RXK131161 SHF131160:SHG131161 SRB131160:SRC131161 TAX131160:TAY131161 TKT131160:TKU131161 TUP131160:TUQ131161 UEL131160:UEM131161 UOH131160:UOI131161 UYD131160:UYE131161 VHZ131160:VIA131161 VRV131160:VRW131161 WBR131160:WBS131161 WLN131160:WLO131161 WVJ131160:WVK131161 D196696:D196697 IX196696:IY196697 ST196696:SU196697 ACP196696:ACQ196697 AML196696:AMM196697 AWH196696:AWI196697 BGD196696:BGE196697 BPZ196696:BQA196697 BZV196696:BZW196697 CJR196696:CJS196697 CTN196696:CTO196697 DDJ196696:DDK196697 DNF196696:DNG196697 DXB196696:DXC196697 EGX196696:EGY196697 EQT196696:EQU196697 FAP196696:FAQ196697 FKL196696:FKM196697 FUH196696:FUI196697 GED196696:GEE196697 GNZ196696:GOA196697 GXV196696:GXW196697 HHR196696:HHS196697 HRN196696:HRO196697 IBJ196696:IBK196697 ILF196696:ILG196697 IVB196696:IVC196697 JEX196696:JEY196697 JOT196696:JOU196697 JYP196696:JYQ196697 KIL196696:KIM196697 KSH196696:KSI196697 LCD196696:LCE196697 LLZ196696:LMA196697 LVV196696:LVW196697 MFR196696:MFS196697 MPN196696:MPO196697 MZJ196696:MZK196697 NJF196696:NJG196697 NTB196696:NTC196697 OCX196696:OCY196697 OMT196696:OMU196697 OWP196696:OWQ196697 PGL196696:PGM196697 PQH196696:PQI196697 QAD196696:QAE196697 QJZ196696:QKA196697 QTV196696:QTW196697 RDR196696:RDS196697 RNN196696:RNO196697 RXJ196696:RXK196697 SHF196696:SHG196697 SRB196696:SRC196697 TAX196696:TAY196697 TKT196696:TKU196697 TUP196696:TUQ196697 UEL196696:UEM196697 UOH196696:UOI196697 UYD196696:UYE196697 VHZ196696:VIA196697 VRV196696:VRW196697 WBR196696:WBS196697 WLN196696:WLO196697 WVJ196696:WVK196697 D262232:D262233 IX262232:IY262233 ST262232:SU262233 ACP262232:ACQ262233 AML262232:AMM262233 AWH262232:AWI262233 BGD262232:BGE262233 BPZ262232:BQA262233 BZV262232:BZW262233 CJR262232:CJS262233 CTN262232:CTO262233 DDJ262232:DDK262233 DNF262232:DNG262233 DXB262232:DXC262233 EGX262232:EGY262233 EQT262232:EQU262233 FAP262232:FAQ262233 FKL262232:FKM262233 FUH262232:FUI262233 GED262232:GEE262233 GNZ262232:GOA262233 GXV262232:GXW262233 HHR262232:HHS262233 HRN262232:HRO262233 IBJ262232:IBK262233 ILF262232:ILG262233 IVB262232:IVC262233 JEX262232:JEY262233 JOT262232:JOU262233 JYP262232:JYQ262233 KIL262232:KIM262233 KSH262232:KSI262233 LCD262232:LCE262233 LLZ262232:LMA262233 LVV262232:LVW262233 MFR262232:MFS262233 MPN262232:MPO262233 MZJ262232:MZK262233 NJF262232:NJG262233 NTB262232:NTC262233 OCX262232:OCY262233 OMT262232:OMU262233 OWP262232:OWQ262233 PGL262232:PGM262233 PQH262232:PQI262233 QAD262232:QAE262233 QJZ262232:QKA262233 QTV262232:QTW262233 RDR262232:RDS262233 RNN262232:RNO262233 RXJ262232:RXK262233 SHF262232:SHG262233 SRB262232:SRC262233 TAX262232:TAY262233 TKT262232:TKU262233 TUP262232:TUQ262233 UEL262232:UEM262233 UOH262232:UOI262233 UYD262232:UYE262233 VHZ262232:VIA262233 VRV262232:VRW262233 WBR262232:WBS262233 WLN262232:WLO262233 WVJ262232:WVK262233 D327768:D327769 IX327768:IY327769 ST327768:SU327769 ACP327768:ACQ327769 AML327768:AMM327769 AWH327768:AWI327769 BGD327768:BGE327769 BPZ327768:BQA327769 BZV327768:BZW327769 CJR327768:CJS327769 CTN327768:CTO327769 DDJ327768:DDK327769 DNF327768:DNG327769 DXB327768:DXC327769 EGX327768:EGY327769 EQT327768:EQU327769 FAP327768:FAQ327769 FKL327768:FKM327769 FUH327768:FUI327769 GED327768:GEE327769 GNZ327768:GOA327769 GXV327768:GXW327769 HHR327768:HHS327769 HRN327768:HRO327769 IBJ327768:IBK327769 ILF327768:ILG327769 IVB327768:IVC327769 JEX327768:JEY327769 JOT327768:JOU327769 JYP327768:JYQ327769 KIL327768:KIM327769 KSH327768:KSI327769 LCD327768:LCE327769 LLZ327768:LMA327769 LVV327768:LVW327769 MFR327768:MFS327769 MPN327768:MPO327769 MZJ327768:MZK327769 NJF327768:NJG327769 NTB327768:NTC327769 OCX327768:OCY327769 OMT327768:OMU327769 OWP327768:OWQ327769 PGL327768:PGM327769 PQH327768:PQI327769 QAD327768:QAE327769 QJZ327768:QKA327769 QTV327768:QTW327769 RDR327768:RDS327769 RNN327768:RNO327769 RXJ327768:RXK327769 SHF327768:SHG327769 SRB327768:SRC327769 TAX327768:TAY327769 TKT327768:TKU327769 TUP327768:TUQ327769 UEL327768:UEM327769 UOH327768:UOI327769 UYD327768:UYE327769 VHZ327768:VIA327769 VRV327768:VRW327769 WBR327768:WBS327769 WLN327768:WLO327769 WVJ327768:WVK327769 D393304:D393305 IX393304:IY393305 ST393304:SU393305 ACP393304:ACQ393305 AML393304:AMM393305 AWH393304:AWI393305 BGD393304:BGE393305 BPZ393304:BQA393305 BZV393304:BZW393305 CJR393304:CJS393305 CTN393304:CTO393305 DDJ393304:DDK393305 DNF393304:DNG393305 DXB393304:DXC393305 EGX393304:EGY393305 EQT393304:EQU393305 FAP393304:FAQ393305 FKL393304:FKM393305 FUH393304:FUI393305 GED393304:GEE393305 GNZ393304:GOA393305 GXV393304:GXW393305 HHR393304:HHS393305 HRN393304:HRO393305 IBJ393304:IBK393305 ILF393304:ILG393305 IVB393304:IVC393305 JEX393304:JEY393305 JOT393304:JOU393305 JYP393304:JYQ393305 KIL393304:KIM393305 KSH393304:KSI393305 LCD393304:LCE393305 LLZ393304:LMA393305 LVV393304:LVW393305 MFR393304:MFS393305 MPN393304:MPO393305 MZJ393304:MZK393305 NJF393304:NJG393305 NTB393304:NTC393305 OCX393304:OCY393305 OMT393304:OMU393305 OWP393304:OWQ393305 PGL393304:PGM393305 PQH393304:PQI393305 QAD393304:QAE393305 QJZ393304:QKA393305 QTV393304:QTW393305 RDR393304:RDS393305 RNN393304:RNO393305 RXJ393304:RXK393305 SHF393304:SHG393305 SRB393304:SRC393305 TAX393304:TAY393305 TKT393304:TKU393305 TUP393304:TUQ393305 UEL393304:UEM393305 UOH393304:UOI393305 UYD393304:UYE393305 VHZ393304:VIA393305 VRV393304:VRW393305 WBR393304:WBS393305 WLN393304:WLO393305 WVJ393304:WVK393305 D458840:D458841 IX458840:IY458841 ST458840:SU458841 ACP458840:ACQ458841 AML458840:AMM458841 AWH458840:AWI458841 BGD458840:BGE458841 BPZ458840:BQA458841 BZV458840:BZW458841 CJR458840:CJS458841 CTN458840:CTO458841 DDJ458840:DDK458841 DNF458840:DNG458841 DXB458840:DXC458841 EGX458840:EGY458841 EQT458840:EQU458841 FAP458840:FAQ458841 FKL458840:FKM458841 FUH458840:FUI458841 GED458840:GEE458841 GNZ458840:GOA458841 GXV458840:GXW458841 HHR458840:HHS458841 HRN458840:HRO458841 IBJ458840:IBK458841 ILF458840:ILG458841 IVB458840:IVC458841 JEX458840:JEY458841 JOT458840:JOU458841 JYP458840:JYQ458841 KIL458840:KIM458841 KSH458840:KSI458841 LCD458840:LCE458841 LLZ458840:LMA458841 LVV458840:LVW458841 MFR458840:MFS458841 MPN458840:MPO458841 MZJ458840:MZK458841 NJF458840:NJG458841 NTB458840:NTC458841 OCX458840:OCY458841 OMT458840:OMU458841 OWP458840:OWQ458841 PGL458840:PGM458841 PQH458840:PQI458841 QAD458840:QAE458841 QJZ458840:QKA458841 QTV458840:QTW458841 RDR458840:RDS458841 RNN458840:RNO458841 RXJ458840:RXK458841 SHF458840:SHG458841 SRB458840:SRC458841 TAX458840:TAY458841 TKT458840:TKU458841 TUP458840:TUQ458841 UEL458840:UEM458841 UOH458840:UOI458841 UYD458840:UYE458841 VHZ458840:VIA458841 VRV458840:VRW458841 WBR458840:WBS458841 WLN458840:WLO458841 WVJ458840:WVK458841 D524376:D524377 IX524376:IY524377 ST524376:SU524377 ACP524376:ACQ524377 AML524376:AMM524377 AWH524376:AWI524377 BGD524376:BGE524377 BPZ524376:BQA524377 BZV524376:BZW524377 CJR524376:CJS524377 CTN524376:CTO524377 DDJ524376:DDK524377 DNF524376:DNG524377 DXB524376:DXC524377 EGX524376:EGY524377 EQT524376:EQU524377 FAP524376:FAQ524377 FKL524376:FKM524377 FUH524376:FUI524377 GED524376:GEE524377 GNZ524376:GOA524377 GXV524376:GXW524377 HHR524376:HHS524377 HRN524376:HRO524377 IBJ524376:IBK524377 ILF524376:ILG524377 IVB524376:IVC524377 JEX524376:JEY524377 JOT524376:JOU524377 JYP524376:JYQ524377 KIL524376:KIM524377 KSH524376:KSI524377 LCD524376:LCE524377 LLZ524376:LMA524377 LVV524376:LVW524377 MFR524376:MFS524377 MPN524376:MPO524377 MZJ524376:MZK524377 NJF524376:NJG524377 NTB524376:NTC524377 OCX524376:OCY524377 OMT524376:OMU524377 OWP524376:OWQ524377 PGL524376:PGM524377 PQH524376:PQI524377 QAD524376:QAE524377 QJZ524376:QKA524377 QTV524376:QTW524377 RDR524376:RDS524377 RNN524376:RNO524377 RXJ524376:RXK524377 SHF524376:SHG524377 SRB524376:SRC524377 TAX524376:TAY524377 TKT524376:TKU524377 TUP524376:TUQ524377 UEL524376:UEM524377 UOH524376:UOI524377 UYD524376:UYE524377 VHZ524376:VIA524377 VRV524376:VRW524377 WBR524376:WBS524377 WLN524376:WLO524377 WVJ524376:WVK524377 D589912:D589913 IX589912:IY589913 ST589912:SU589913 ACP589912:ACQ589913 AML589912:AMM589913 AWH589912:AWI589913 BGD589912:BGE589913 BPZ589912:BQA589913 BZV589912:BZW589913 CJR589912:CJS589913 CTN589912:CTO589913 DDJ589912:DDK589913 DNF589912:DNG589913 DXB589912:DXC589913 EGX589912:EGY589913 EQT589912:EQU589913 FAP589912:FAQ589913 FKL589912:FKM589913 FUH589912:FUI589913 GED589912:GEE589913 GNZ589912:GOA589913 GXV589912:GXW589913 HHR589912:HHS589913 HRN589912:HRO589913 IBJ589912:IBK589913 ILF589912:ILG589913 IVB589912:IVC589913 JEX589912:JEY589913 JOT589912:JOU589913 JYP589912:JYQ589913 KIL589912:KIM589913 KSH589912:KSI589913 LCD589912:LCE589913 LLZ589912:LMA589913 LVV589912:LVW589913 MFR589912:MFS589913 MPN589912:MPO589913 MZJ589912:MZK589913 NJF589912:NJG589913 NTB589912:NTC589913 OCX589912:OCY589913 OMT589912:OMU589913 OWP589912:OWQ589913 PGL589912:PGM589913 PQH589912:PQI589913 QAD589912:QAE589913 QJZ589912:QKA589913 QTV589912:QTW589913 RDR589912:RDS589913 RNN589912:RNO589913 RXJ589912:RXK589913 SHF589912:SHG589913 SRB589912:SRC589913 TAX589912:TAY589913 TKT589912:TKU589913 TUP589912:TUQ589913 UEL589912:UEM589913 UOH589912:UOI589913 UYD589912:UYE589913 VHZ589912:VIA589913 VRV589912:VRW589913 WBR589912:WBS589913 WLN589912:WLO589913 WVJ589912:WVK589913 D655448:D655449 IX655448:IY655449 ST655448:SU655449 ACP655448:ACQ655449 AML655448:AMM655449 AWH655448:AWI655449 BGD655448:BGE655449 BPZ655448:BQA655449 BZV655448:BZW655449 CJR655448:CJS655449 CTN655448:CTO655449 DDJ655448:DDK655449 DNF655448:DNG655449 DXB655448:DXC655449 EGX655448:EGY655449 EQT655448:EQU655449 FAP655448:FAQ655449 FKL655448:FKM655449 FUH655448:FUI655449 GED655448:GEE655449 GNZ655448:GOA655449 GXV655448:GXW655449 HHR655448:HHS655449 HRN655448:HRO655449 IBJ655448:IBK655449 ILF655448:ILG655449 IVB655448:IVC655449 JEX655448:JEY655449 JOT655448:JOU655449 JYP655448:JYQ655449 KIL655448:KIM655449 KSH655448:KSI655449 LCD655448:LCE655449 LLZ655448:LMA655449 LVV655448:LVW655449 MFR655448:MFS655449 MPN655448:MPO655449 MZJ655448:MZK655449 NJF655448:NJG655449 NTB655448:NTC655449 OCX655448:OCY655449 OMT655448:OMU655449 OWP655448:OWQ655449 PGL655448:PGM655449 PQH655448:PQI655449 QAD655448:QAE655449 QJZ655448:QKA655449 QTV655448:QTW655449 RDR655448:RDS655449 RNN655448:RNO655449 RXJ655448:RXK655449 SHF655448:SHG655449 SRB655448:SRC655449 TAX655448:TAY655449 TKT655448:TKU655449 TUP655448:TUQ655449 UEL655448:UEM655449 UOH655448:UOI655449 UYD655448:UYE655449 VHZ655448:VIA655449 VRV655448:VRW655449 WBR655448:WBS655449 WLN655448:WLO655449 WVJ655448:WVK655449 D720984:D720985 IX720984:IY720985 ST720984:SU720985 ACP720984:ACQ720985 AML720984:AMM720985 AWH720984:AWI720985 BGD720984:BGE720985 BPZ720984:BQA720985 BZV720984:BZW720985 CJR720984:CJS720985 CTN720984:CTO720985 DDJ720984:DDK720985 DNF720984:DNG720985 DXB720984:DXC720985 EGX720984:EGY720985 EQT720984:EQU720985 FAP720984:FAQ720985 FKL720984:FKM720985 FUH720984:FUI720985 GED720984:GEE720985 GNZ720984:GOA720985 GXV720984:GXW720985 HHR720984:HHS720985 HRN720984:HRO720985 IBJ720984:IBK720985 ILF720984:ILG720985 IVB720984:IVC720985 JEX720984:JEY720985 JOT720984:JOU720985 JYP720984:JYQ720985 KIL720984:KIM720985 KSH720984:KSI720985 LCD720984:LCE720985 LLZ720984:LMA720985 LVV720984:LVW720985 MFR720984:MFS720985 MPN720984:MPO720985 MZJ720984:MZK720985 NJF720984:NJG720985 NTB720984:NTC720985 OCX720984:OCY720985 OMT720984:OMU720985 OWP720984:OWQ720985 PGL720984:PGM720985 PQH720984:PQI720985 QAD720984:QAE720985 QJZ720984:QKA720985 QTV720984:QTW720985 RDR720984:RDS720985 RNN720984:RNO720985 RXJ720984:RXK720985 SHF720984:SHG720985 SRB720984:SRC720985 TAX720984:TAY720985 TKT720984:TKU720985 TUP720984:TUQ720985 UEL720984:UEM720985 UOH720984:UOI720985 UYD720984:UYE720985 VHZ720984:VIA720985 VRV720984:VRW720985 WBR720984:WBS720985 WLN720984:WLO720985 WVJ720984:WVK720985 D786520:D786521 IX786520:IY786521 ST786520:SU786521 ACP786520:ACQ786521 AML786520:AMM786521 AWH786520:AWI786521 BGD786520:BGE786521 BPZ786520:BQA786521 BZV786520:BZW786521 CJR786520:CJS786521 CTN786520:CTO786521 DDJ786520:DDK786521 DNF786520:DNG786521 DXB786520:DXC786521 EGX786520:EGY786521 EQT786520:EQU786521 FAP786520:FAQ786521 FKL786520:FKM786521 FUH786520:FUI786521 GED786520:GEE786521 GNZ786520:GOA786521 GXV786520:GXW786521 HHR786520:HHS786521 HRN786520:HRO786521 IBJ786520:IBK786521 ILF786520:ILG786521 IVB786520:IVC786521 JEX786520:JEY786521 JOT786520:JOU786521 JYP786520:JYQ786521 KIL786520:KIM786521 KSH786520:KSI786521 LCD786520:LCE786521 LLZ786520:LMA786521 LVV786520:LVW786521 MFR786520:MFS786521 MPN786520:MPO786521 MZJ786520:MZK786521 NJF786520:NJG786521 NTB786520:NTC786521 OCX786520:OCY786521 OMT786520:OMU786521 OWP786520:OWQ786521 PGL786520:PGM786521 PQH786520:PQI786521 QAD786520:QAE786521 QJZ786520:QKA786521 QTV786520:QTW786521 RDR786520:RDS786521 RNN786520:RNO786521 RXJ786520:RXK786521 SHF786520:SHG786521 SRB786520:SRC786521 TAX786520:TAY786521 TKT786520:TKU786521 TUP786520:TUQ786521 UEL786520:UEM786521 UOH786520:UOI786521 UYD786520:UYE786521 VHZ786520:VIA786521 VRV786520:VRW786521 WBR786520:WBS786521 WLN786520:WLO786521 WVJ786520:WVK786521 D852056:D852057 IX852056:IY852057 ST852056:SU852057 ACP852056:ACQ852057 AML852056:AMM852057 AWH852056:AWI852057 BGD852056:BGE852057 BPZ852056:BQA852057 BZV852056:BZW852057 CJR852056:CJS852057 CTN852056:CTO852057 DDJ852056:DDK852057 DNF852056:DNG852057 DXB852056:DXC852057 EGX852056:EGY852057 EQT852056:EQU852057 FAP852056:FAQ852057 FKL852056:FKM852057 FUH852056:FUI852057 GED852056:GEE852057 GNZ852056:GOA852057 GXV852056:GXW852057 HHR852056:HHS852057 HRN852056:HRO852057 IBJ852056:IBK852057 ILF852056:ILG852057 IVB852056:IVC852057 JEX852056:JEY852057 JOT852056:JOU852057 JYP852056:JYQ852057 KIL852056:KIM852057 KSH852056:KSI852057 LCD852056:LCE852057 LLZ852056:LMA852057 LVV852056:LVW852057 MFR852056:MFS852057 MPN852056:MPO852057 MZJ852056:MZK852057 NJF852056:NJG852057 NTB852056:NTC852057 OCX852056:OCY852057 OMT852056:OMU852057 OWP852056:OWQ852057 PGL852056:PGM852057 PQH852056:PQI852057 QAD852056:QAE852057 QJZ852056:QKA852057 QTV852056:QTW852057 RDR852056:RDS852057 RNN852056:RNO852057 RXJ852056:RXK852057 SHF852056:SHG852057 SRB852056:SRC852057 TAX852056:TAY852057 TKT852056:TKU852057 TUP852056:TUQ852057 UEL852056:UEM852057 UOH852056:UOI852057 UYD852056:UYE852057 VHZ852056:VIA852057 VRV852056:VRW852057 WBR852056:WBS852057 WLN852056:WLO852057 WVJ852056:WVK852057 D917592:D917593 IX917592:IY917593 ST917592:SU917593 ACP917592:ACQ917593 AML917592:AMM917593 AWH917592:AWI917593 BGD917592:BGE917593 BPZ917592:BQA917593 BZV917592:BZW917593 CJR917592:CJS917593 CTN917592:CTO917593 DDJ917592:DDK917593 DNF917592:DNG917593 DXB917592:DXC917593 EGX917592:EGY917593 EQT917592:EQU917593 FAP917592:FAQ917593 FKL917592:FKM917593 FUH917592:FUI917593 GED917592:GEE917593 GNZ917592:GOA917593 GXV917592:GXW917593 HHR917592:HHS917593 HRN917592:HRO917593 IBJ917592:IBK917593 ILF917592:ILG917593 IVB917592:IVC917593 JEX917592:JEY917593 JOT917592:JOU917593 JYP917592:JYQ917593 KIL917592:KIM917593 KSH917592:KSI917593 LCD917592:LCE917593 LLZ917592:LMA917593 LVV917592:LVW917593 MFR917592:MFS917593 MPN917592:MPO917593 MZJ917592:MZK917593 NJF917592:NJG917593 NTB917592:NTC917593 OCX917592:OCY917593 OMT917592:OMU917593 OWP917592:OWQ917593 PGL917592:PGM917593 PQH917592:PQI917593 QAD917592:QAE917593 QJZ917592:QKA917593 QTV917592:QTW917593 RDR917592:RDS917593 RNN917592:RNO917593 RXJ917592:RXK917593 SHF917592:SHG917593 SRB917592:SRC917593 TAX917592:TAY917593 TKT917592:TKU917593 TUP917592:TUQ917593 UEL917592:UEM917593 UOH917592:UOI917593 UYD917592:UYE917593 VHZ917592:VIA917593 VRV917592:VRW917593 WBR917592:WBS917593 WLN917592:WLO917593 WVJ917592:WVK917593 D983128:D983129 IX983128:IY983129 ST983128:SU983129 ACP983128:ACQ983129 AML983128:AMM983129 AWH983128:AWI983129 BGD983128:BGE983129 BPZ983128:BQA983129 BZV983128:BZW983129 CJR983128:CJS983129 CTN983128:CTO983129 DDJ983128:DDK983129 DNF983128:DNG983129 DXB983128:DXC983129 EGX983128:EGY983129 EQT983128:EQU983129 FAP983128:FAQ983129 FKL983128:FKM983129 FUH983128:FUI983129 GED983128:GEE983129 GNZ983128:GOA983129 GXV983128:GXW983129 HHR983128:HHS983129 HRN983128:HRO983129 IBJ983128:IBK983129 ILF983128:ILG983129 IVB983128:IVC983129 JEX983128:JEY983129 JOT983128:JOU983129 JYP983128:JYQ983129 KIL983128:KIM983129 KSH983128:KSI983129 LCD983128:LCE983129 LLZ983128:LMA983129 LVV983128:LVW983129 MFR983128:MFS983129 MPN983128:MPO983129 MZJ983128:MZK983129 NJF983128:NJG983129 NTB983128:NTC983129 OCX983128:OCY983129 OMT983128:OMU983129 OWP983128:OWQ983129 PGL983128:PGM983129 PQH983128:PQI983129 QAD983128:QAE983129 QJZ983128:QKA983129 QTV983128:QTW983129 RDR983128:RDS983129 RNN983128:RNO983129 RXJ983128:RXK983129 SHF983128:SHG983129 SRB983128:SRC983129 TAX983128:TAY983129 TKT983128:TKU983129 TUP983128:TUQ983129 UEL983128:UEM983129 UOH983128:UOI983129 UYD983128:UYE983129 VHZ983128:VIA983129 VRV983128:VRW983129 WBR983128:WBS983129 WLN983128:WLO983129 WVJ983128:WVK983129 D91 IX91:IY91 ST91:SU91 ACP91:ACQ91 AML91:AMM91 AWH91:AWI91 BGD91:BGE91 BPZ91:BQA91 BZV91:BZW91 CJR91:CJS91 CTN91:CTO91 DDJ91:DDK91 DNF91:DNG91 DXB91:DXC91 EGX91:EGY91 EQT91:EQU91 FAP91:FAQ91 FKL91:FKM91 FUH91:FUI91 GED91:GEE91 GNZ91:GOA91 GXV91:GXW91 HHR91:HHS91 HRN91:HRO91 IBJ91:IBK91 ILF91:ILG91 IVB91:IVC91 JEX91:JEY91 JOT91:JOU91 JYP91:JYQ91 KIL91:KIM91 KSH91:KSI91 LCD91:LCE91 LLZ91:LMA91 LVV91:LVW91 MFR91:MFS91 MPN91:MPO91 MZJ91:MZK91 NJF91:NJG91 NTB91:NTC91 OCX91:OCY91 OMT91:OMU91 OWP91:OWQ91 PGL91:PGM91 PQH91:PQI91 QAD91:QAE91 QJZ91:QKA91 QTV91:QTW91 RDR91:RDS91 RNN91:RNO91 RXJ91:RXK91 SHF91:SHG91 SRB91:SRC91 TAX91:TAY91 TKT91:TKU91 TUP91:TUQ91 UEL91:UEM91 UOH91:UOI91 UYD91:UYE91 VHZ91:VIA91 VRV91:VRW91 WBR91:WBS91 WLN91:WLO91 WVJ91:WVK91 D65627 IX65627:IY65627 ST65627:SU65627 ACP65627:ACQ65627 AML65627:AMM65627 AWH65627:AWI65627 BGD65627:BGE65627 BPZ65627:BQA65627 BZV65627:BZW65627 CJR65627:CJS65627 CTN65627:CTO65627 DDJ65627:DDK65627 DNF65627:DNG65627 DXB65627:DXC65627 EGX65627:EGY65627 EQT65627:EQU65627 FAP65627:FAQ65627 FKL65627:FKM65627 FUH65627:FUI65627 GED65627:GEE65627 GNZ65627:GOA65627 GXV65627:GXW65627 HHR65627:HHS65627 HRN65627:HRO65627 IBJ65627:IBK65627 ILF65627:ILG65627 IVB65627:IVC65627 JEX65627:JEY65627 JOT65627:JOU65627 JYP65627:JYQ65627 KIL65627:KIM65627 KSH65627:KSI65627 LCD65627:LCE65627 LLZ65627:LMA65627 LVV65627:LVW65627 MFR65627:MFS65627 MPN65627:MPO65627 MZJ65627:MZK65627 NJF65627:NJG65627 NTB65627:NTC65627 OCX65627:OCY65627 OMT65627:OMU65627 OWP65627:OWQ65627 PGL65627:PGM65627 PQH65627:PQI65627 QAD65627:QAE65627 QJZ65627:QKA65627 QTV65627:QTW65627 RDR65627:RDS65627 RNN65627:RNO65627 RXJ65627:RXK65627 SHF65627:SHG65627 SRB65627:SRC65627 TAX65627:TAY65627 TKT65627:TKU65627 TUP65627:TUQ65627 UEL65627:UEM65627 UOH65627:UOI65627 UYD65627:UYE65627 VHZ65627:VIA65627 VRV65627:VRW65627 WBR65627:WBS65627 WLN65627:WLO65627 WVJ65627:WVK65627 D131163 IX131163:IY131163 ST131163:SU131163 ACP131163:ACQ131163 AML131163:AMM131163 AWH131163:AWI131163 BGD131163:BGE131163 BPZ131163:BQA131163 BZV131163:BZW131163 CJR131163:CJS131163 CTN131163:CTO131163 DDJ131163:DDK131163 DNF131163:DNG131163 DXB131163:DXC131163 EGX131163:EGY131163 EQT131163:EQU131163 FAP131163:FAQ131163 FKL131163:FKM131163 FUH131163:FUI131163 GED131163:GEE131163 GNZ131163:GOA131163 GXV131163:GXW131163 HHR131163:HHS131163 HRN131163:HRO131163 IBJ131163:IBK131163 ILF131163:ILG131163 IVB131163:IVC131163 JEX131163:JEY131163 JOT131163:JOU131163 JYP131163:JYQ131163 KIL131163:KIM131163 KSH131163:KSI131163 LCD131163:LCE131163 LLZ131163:LMA131163 LVV131163:LVW131163 MFR131163:MFS131163 MPN131163:MPO131163 MZJ131163:MZK131163 NJF131163:NJG131163 NTB131163:NTC131163 OCX131163:OCY131163 OMT131163:OMU131163 OWP131163:OWQ131163 PGL131163:PGM131163 PQH131163:PQI131163 QAD131163:QAE131163 QJZ131163:QKA131163 QTV131163:QTW131163 RDR131163:RDS131163 RNN131163:RNO131163 RXJ131163:RXK131163 SHF131163:SHG131163 SRB131163:SRC131163 TAX131163:TAY131163 TKT131163:TKU131163 TUP131163:TUQ131163 UEL131163:UEM131163 UOH131163:UOI131163 UYD131163:UYE131163 VHZ131163:VIA131163 VRV131163:VRW131163 WBR131163:WBS131163 WLN131163:WLO131163 WVJ131163:WVK131163 D196699 IX196699:IY196699 ST196699:SU196699 ACP196699:ACQ196699 AML196699:AMM196699 AWH196699:AWI196699 BGD196699:BGE196699 BPZ196699:BQA196699 BZV196699:BZW196699 CJR196699:CJS196699 CTN196699:CTO196699 DDJ196699:DDK196699 DNF196699:DNG196699 DXB196699:DXC196699 EGX196699:EGY196699 EQT196699:EQU196699 FAP196699:FAQ196699 FKL196699:FKM196699 FUH196699:FUI196699 GED196699:GEE196699 GNZ196699:GOA196699 GXV196699:GXW196699 HHR196699:HHS196699 HRN196699:HRO196699 IBJ196699:IBK196699 ILF196699:ILG196699 IVB196699:IVC196699 JEX196699:JEY196699 JOT196699:JOU196699 JYP196699:JYQ196699 KIL196699:KIM196699 KSH196699:KSI196699 LCD196699:LCE196699 LLZ196699:LMA196699 LVV196699:LVW196699 MFR196699:MFS196699 MPN196699:MPO196699 MZJ196699:MZK196699 NJF196699:NJG196699 NTB196699:NTC196699 OCX196699:OCY196699 OMT196699:OMU196699 OWP196699:OWQ196699 PGL196699:PGM196699 PQH196699:PQI196699 QAD196699:QAE196699 QJZ196699:QKA196699 QTV196699:QTW196699 RDR196699:RDS196699 RNN196699:RNO196699 RXJ196699:RXK196699 SHF196699:SHG196699 SRB196699:SRC196699 TAX196699:TAY196699 TKT196699:TKU196699 TUP196699:TUQ196699 UEL196699:UEM196699 UOH196699:UOI196699 UYD196699:UYE196699 VHZ196699:VIA196699 VRV196699:VRW196699 WBR196699:WBS196699 WLN196699:WLO196699 WVJ196699:WVK196699 D262235 IX262235:IY262235 ST262235:SU262235 ACP262235:ACQ262235 AML262235:AMM262235 AWH262235:AWI262235 BGD262235:BGE262235 BPZ262235:BQA262235 BZV262235:BZW262235 CJR262235:CJS262235 CTN262235:CTO262235 DDJ262235:DDK262235 DNF262235:DNG262235 DXB262235:DXC262235 EGX262235:EGY262235 EQT262235:EQU262235 FAP262235:FAQ262235 FKL262235:FKM262235 FUH262235:FUI262235 GED262235:GEE262235 GNZ262235:GOA262235 GXV262235:GXW262235 HHR262235:HHS262235 HRN262235:HRO262235 IBJ262235:IBK262235 ILF262235:ILG262235 IVB262235:IVC262235 JEX262235:JEY262235 JOT262235:JOU262235 JYP262235:JYQ262235 KIL262235:KIM262235 KSH262235:KSI262235 LCD262235:LCE262235 LLZ262235:LMA262235 LVV262235:LVW262235 MFR262235:MFS262235 MPN262235:MPO262235 MZJ262235:MZK262235 NJF262235:NJG262235 NTB262235:NTC262235 OCX262235:OCY262235 OMT262235:OMU262235 OWP262235:OWQ262235 PGL262235:PGM262235 PQH262235:PQI262235 QAD262235:QAE262235 QJZ262235:QKA262235 QTV262235:QTW262235 RDR262235:RDS262235 RNN262235:RNO262235 RXJ262235:RXK262235 SHF262235:SHG262235 SRB262235:SRC262235 TAX262235:TAY262235 TKT262235:TKU262235 TUP262235:TUQ262235 UEL262235:UEM262235 UOH262235:UOI262235 UYD262235:UYE262235 VHZ262235:VIA262235 VRV262235:VRW262235 WBR262235:WBS262235 WLN262235:WLO262235 WVJ262235:WVK262235 D327771 IX327771:IY327771 ST327771:SU327771 ACP327771:ACQ327771 AML327771:AMM327771 AWH327771:AWI327771 BGD327771:BGE327771 BPZ327771:BQA327771 BZV327771:BZW327771 CJR327771:CJS327771 CTN327771:CTO327771 DDJ327771:DDK327771 DNF327771:DNG327771 DXB327771:DXC327771 EGX327771:EGY327771 EQT327771:EQU327771 FAP327771:FAQ327771 FKL327771:FKM327771 FUH327771:FUI327771 GED327771:GEE327771 GNZ327771:GOA327771 GXV327771:GXW327771 HHR327771:HHS327771 HRN327771:HRO327771 IBJ327771:IBK327771 ILF327771:ILG327771 IVB327771:IVC327771 JEX327771:JEY327771 JOT327771:JOU327771 JYP327771:JYQ327771 KIL327771:KIM327771 KSH327771:KSI327771 LCD327771:LCE327771 LLZ327771:LMA327771 LVV327771:LVW327771 MFR327771:MFS327771 MPN327771:MPO327771 MZJ327771:MZK327771 NJF327771:NJG327771 NTB327771:NTC327771 OCX327771:OCY327771 OMT327771:OMU327771 OWP327771:OWQ327771 PGL327771:PGM327771 PQH327771:PQI327771 QAD327771:QAE327771 QJZ327771:QKA327771 QTV327771:QTW327771 RDR327771:RDS327771 RNN327771:RNO327771 RXJ327771:RXK327771 SHF327771:SHG327771 SRB327771:SRC327771 TAX327771:TAY327771 TKT327771:TKU327771 TUP327771:TUQ327771 UEL327771:UEM327771 UOH327771:UOI327771 UYD327771:UYE327771 VHZ327771:VIA327771 VRV327771:VRW327771 WBR327771:WBS327771 WLN327771:WLO327771 WVJ327771:WVK327771 D393307 IX393307:IY393307 ST393307:SU393307 ACP393307:ACQ393307 AML393307:AMM393307 AWH393307:AWI393307 BGD393307:BGE393307 BPZ393307:BQA393307 BZV393307:BZW393307 CJR393307:CJS393307 CTN393307:CTO393307 DDJ393307:DDK393307 DNF393307:DNG393307 DXB393307:DXC393307 EGX393307:EGY393307 EQT393307:EQU393307 FAP393307:FAQ393307 FKL393307:FKM393307 FUH393307:FUI393307 GED393307:GEE393307 GNZ393307:GOA393307 GXV393307:GXW393307 HHR393307:HHS393307 HRN393307:HRO393307 IBJ393307:IBK393307 ILF393307:ILG393307 IVB393307:IVC393307 JEX393307:JEY393307 JOT393307:JOU393307 JYP393307:JYQ393307 KIL393307:KIM393307 KSH393307:KSI393307 LCD393307:LCE393307 LLZ393307:LMA393307 LVV393307:LVW393307 MFR393307:MFS393307 MPN393307:MPO393307 MZJ393307:MZK393307 NJF393307:NJG393307 NTB393307:NTC393307 OCX393307:OCY393307 OMT393307:OMU393307 OWP393307:OWQ393307 PGL393307:PGM393307 PQH393307:PQI393307 QAD393307:QAE393307 QJZ393307:QKA393307 QTV393307:QTW393307 RDR393307:RDS393307 RNN393307:RNO393307 RXJ393307:RXK393307 SHF393307:SHG393307 SRB393307:SRC393307 TAX393307:TAY393307 TKT393307:TKU393307 TUP393307:TUQ393307 UEL393307:UEM393307 UOH393307:UOI393307 UYD393307:UYE393307 VHZ393307:VIA393307 VRV393307:VRW393307 WBR393307:WBS393307 WLN393307:WLO393307 WVJ393307:WVK393307 D458843 IX458843:IY458843 ST458843:SU458843 ACP458843:ACQ458843 AML458843:AMM458843 AWH458843:AWI458843 BGD458843:BGE458843 BPZ458843:BQA458843 BZV458843:BZW458843 CJR458843:CJS458843 CTN458843:CTO458843 DDJ458843:DDK458843 DNF458843:DNG458843 DXB458843:DXC458843 EGX458843:EGY458843 EQT458843:EQU458843 FAP458843:FAQ458843 FKL458843:FKM458843 FUH458843:FUI458843 GED458843:GEE458843 GNZ458843:GOA458843 GXV458843:GXW458843 HHR458843:HHS458843 HRN458843:HRO458843 IBJ458843:IBK458843 ILF458843:ILG458843 IVB458843:IVC458843 JEX458843:JEY458843 JOT458843:JOU458843 JYP458843:JYQ458843 KIL458843:KIM458843 KSH458843:KSI458843 LCD458843:LCE458843 LLZ458843:LMA458843 LVV458843:LVW458843 MFR458843:MFS458843 MPN458843:MPO458843 MZJ458843:MZK458843 NJF458843:NJG458843 NTB458843:NTC458843 OCX458843:OCY458843 OMT458843:OMU458843 OWP458843:OWQ458843 PGL458843:PGM458843 PQH458843:PQI458843 QAD458843:QAE458843 QJZ458843:QKA458843 QTV458843:QTW458843 RDR458843:RDS458843 RNN458843:RNO458843 RXJ458843:RXK458843 SHF458843:SHG458843 SRB458843:SRC458843 TAX458843:TAY458843 TKT458843:TKU458843 TUP458843:TUQ458843 UEL458843:UEM458843 UOH458843:UOI458843 UYD458843:UYE458843 VHZ458843:VIA458843 VRV458843:VRW458843 WBR458843:WBS458843 WLN458843:WLO458843 WVJ458843:WVK458843 D524379 IX524379:IY524379 ST524379:SU524379 ACP524379:ACQ524379 AML524379:AMM524379 AWH524379:AWI524379 BGD524379:BGE524379 BPZ524379:BQA524379 BZV524379:BZW524379 CJR524379:CJS524379 CTN524379:CTO524379 DDJ524379:DDK524379 DNF524379:DNG524379 DXB524379:DXC524379 EGX524379:EGY524379 EQT524379:EQU524379 FAP524379:FAQ524379 FKL524379:FKM524379 FUH524379:FUI524379 GED524379:GEE524379 GNZ524379:GOA524379 GXV524379:GXW524379 HHR524379:HHS524379 HRN524379:HRO524379 IBJ524379:IBK524379 ILF524379:ILG524379 IVB524379:IVC524379 JEX524379:JEY524379 JOT524379:JOU524379 JYP524379:JYQ524379 KIL524379:KIM524379 KSH524379:KSI524379 LCD524379:LCE524379 LLZ524379:LMA524379 LVV524379:LVW524379 MFR524379:MFS524379 MPN524379:MPO524379 MZJ524379:MZK524379 NJF524379:NJG524379 NTB524379:NTC524379 OCX524379:OCY524379 OMT524379:OMU524379 OWP524379:OWQ524379 PGL524379:PGM524379 PQH524379:PQI524379 QAD524379:QAE524379 QJZ524379:QKA524379 QTV524379:QTW524379 RDR524379:RDS524379 RNN524379:RNO524379 RXJ524379:RXK524379 SHF524379:SHG524379 SRB524379:SRC524379 TAX524379:TAY524379 TKT524379:TKU524379 TUP524379:TUQ524379 UEL524379:UEM524379 UOH524379:UOI524379 UYD524379:UYE524379 VHZ524379:VIA524379 VRV524379:VRW524379 WBR524379:WBS524379 WLN524379:WLO524379 WVJ524379:WVK524379 D589915 IX589915:IY589915 ST589915:SU589915 ACP589915:ACQ589915 AML589915:AMM589915 AWH589915:AWI589915 BGD589915:BGE589915 BPZ589915:BQA589915 BZV589915:BZW589915 CJR589915:CJS589915 CTN589915:CTO589915 DDJ589915:DDK589915 DNF589915:DNG589915 DXB589915:DXC589915 EGX589915:EGY589915 EQT589915:EQU589915 FAP589915:FAQ589915 FKL589915:FKM589915 FUH589915:FUI589915 GED589915:GEE589915 GNZ589915:GOA589915 GXV589915:GXW589915 HHR589915:HHS589915 HRN589915:HRO589915 IBJ589915:IBK589915 ILF589915:ILG589915 IVB589915:IVC589915 JEX589915:JEY589915 JOT589915:JOU589915 JYP589915:JYQ589915 KIL589915:KIM589915 KSH589915:KSI589915 LCD589915:LCE589915 LLZ589915:LMA589915 LVV589915:LVW589915 MFR589915:MFS589915 MPN589915:MPO589915 MZJ589915:MZK589915 NJF589915:NJG589915 NTB589915:NTC589915 OCX589915:OCY589915 OMT589915:OMU589915 OWP589915:OWQ589915 PGL589915:PGM589915 PQH589915:PQI589915 QAD589915:QAE589915 QJZ589915:QKA589915 QTV589915:QTW589915 RDR589915:RDS589915 RNN589915:RNO589915 RXJ589915:RXK589915 SHF589915:SHG589915 SRB589915:SRC589915 TAX589915:TAY589915 TKT589915:TKU589915 TUP589915:TUQ589915 UEL589915:UEM589915 UOH589915:UOI589915 UYD589915:UYE589915 VHZ589915:VIA589915 VRV589915:VRW589915 WBR589915:WBS589915 WLN589915:WLO589915 WVJ589915:WVK589915 D655451 IX655451:IY655451 ST655451:SU655451 ACP655451:ACQ655451 AML655451:AMM655451 AWH655451:AWI655451 BGD655451:BGE655451 BPZ655451:BQA655451 BZV655451:BZW655451 CJR655451:CJS655451 CTN655451:CTO655451 DDJ655451:DDK655451 DNF655451:DNG655451 DXB655451:DXC655451 EGX655451:EGY655451 EQT655451:EQU655451 FAP655451:FAQ655451 FKL655451:FKM655451 FUH655451:FUI655451 GED655451:GEE655451 GNZ655451:GOA655451 GXV655451:GXW655451 HHR655451:HHS655451 HRN655451:HRO655451 IBJ655451:IBK655451 ILF655451:ILG655451 IVB655451:IVC655451 JEX655451:JEY655451 JOT655451:JOU655451 JYP655451:JYQ655451 KIL655451:KIM655451 KSH655451:KSI655451 LCD655451:LCE655451 LLZ655451:LMA655451 LVV655451:LVW655451 MFR655451:MFS655451 MPN655451:MPO655451 MZJ655451:MZK655451 NJF655451:NJG655451 NTB655451:NTC655451 OCX655451:OCY655451 OMT655451:OMU655451 OWP655451:OWQ655451 PGL655451:PGM655451 PQH655451:PQI655451 QAD655451:QAE655451 QJZ655451:QKA655451 QTV655451:QTW655451 RDR655451:RDS655451 RNN655451:RNO655451 RXJ655451:RXK655451 SHF655451:SHG655451 SRB655451:SRC655451 TAX655451:TAY655451 TKT655451:TKU655451 TUP655451:TUQ655451 UEL655451:UEM655451 UOH655451:UOI655451 UYD655451:UYE655451 VHZ655451:VIA655451 VRV655451:VRW655451 WBR655451:WBS655451 WLN655451:WLO655451 WVJ655451:WVK655451 D720987 IX720987:IY720987 ST720987:SU720987 ACP720987:ACQ720987 AML720987:AMM720987 AWH720987:AWI720987 BGD720987:BGE720987 BPZ720987:BQA720987 BZV720987:BZW720987 CJR720987:CJS720987 CTN720987:CTO720987 DDJ720987:DDK720987 DNF720987:DNG720987 DXB720987:DXC720987 EGX720987:EGY720987 EQT720987:EQU720987 FAP720987:FAQ720987 FKL720987:FKM720987 FUH720987:FUI720987 GED720987:GEE720987 GNZ720987:GOA720987 GXV720987:GXW720987 HHR720987:HHS720987 HRN720987:HRO720987 IBJ720987:IBK720987 ILF720987:ILG720987 IVB720987:IVC720987 JEX720987:JEY720987 JOT720987:JOU720987 JYP720987:JYQ720987 KIL720987:KIM720987 KSH720987:KSI720987 LCD720987:LCE720987 LLZ720987:LMA720987 LVV720987:LVW720987 MFR720987:MFS720987 MPN720987:MPO720987 MZJ720987:MZK720987 NJF720987:NJG720987 NTB720987:NTC720987 OCX720987:OCY720987 OMT720987:OMU720987 OWP720987:OWQ720987 PGL720987:PGM720987 PQH720987:PQI720987 QAD720987:QAE720987 QJZ720987:QKA720987 QTV720987:QTW720987 RDR720987:RDS720987 RNN720987:RNO720987 RXJ720987:RXK720987 SHF720987:SHG720987 SRB720987:SRC720987 TAX720987:TAY720987 TKT720987:TKU720987 TUP720987:TUQ720987 UEL720987:UEM720987 UOH720987:UOI720987 UYD720987:UYE720987 VHZ720987:VIA720987 VRV720987:VRW720987 WBR720987:WBS720987 WLN720987:WLO720987 WVJ720987:WVK720987 D786523 IX786523:IY786523 ST786523:SU786523 ACP786523:ACQ786523 AML786523:AMM786523 AWH786523:AWI786523 BGD786523:BGE786523 BPZ786523:BQA786523 BZV786523:BZW786523 CJR786523:CJS786523 CTN786523:CTO786523 DDJ786523:DDK786523 DNF786523:DNG786523 DXB786523:DXC786523 EGX786523:EGY786523 EQT786523:EQU786523 FAP786523:FAQ786523 FKL786523:FKM786523 FUH786523:FUI786523 GED786523:GEE786523 GNZ786523:GOA786523 GXV786523:GXW786523 HHR786523:HHS786523 HRN786523:HRO786523 IBJ786523:IBK786523 ILF786523:ILG786523 IVB786523:IVC786523 JEX786523:JEY786523 JOT786523:JOU786523 JYP786523:JYQ786523 KIL786523:KIM786523 KSH786523:KSI786523 LCD786523:LCE786523 LLZ786523:LMA786523 LVV786523:LVW786523 MFR786523:MFS786523 MPN786523:MPO786523 MZJ786523:MZK786523 NJF786523:NJG786523 NTB786523:NTC786523 OCX786523:OCY786523 OMT786523:OMU786523 OWP786523:OWQ786523 PGL786523:PGM786523 PQH786523:PQI786523 QAD786523:QAE786523 QJZ786523:QKA786523 QTV786523:QTW786523 RDR786523:RDS786523 RNN786523:RNO786523 RXJ786523:RXK786523 SHF786523:SHG786523 SRB786523:SRC786523 TAX786523:TAY786523 TKT786523:TKU786523 TUP786523:TUQ786523 UEL786523:UEM786523 UOH786523:UOI786523 UYD786523:UYE786523 VHZ786523:VIA786523 VRV786523:VRW786523 WBR786523:WBS786523 WLN786523:WLO786523 WVJ786523:WVK786523 D852059 IX852059:IY852059 ST852059:SU852059 ACP852059:ACQ852059 AML852059:AMM852059 AWH852059:AWI852059 BGD852059:BGE852059 BPZ852059:BQA852059 BZV852059:BZW852059 CJR852059:CJS852059 CTN852059:CTO852059 DDJ852059:DDK852059 DNF852059:DNG852059 DXB852059:DXC852059 EGX852059:EGY852059 EQT852059:EQU852059 FAP852059:FAQ852059 FKL852059:FKM852059 FUH852059:FUI852059 GED852059:GEE852059 GNZ852059:GOA852059 GXV852059:GXW852059 HHR852059:HHS852059 HRN852059:HRO852059 IBJ852059:IBK852059 ILF852059:ILG852059 IVB852059:IVC852059 JEX852059:JEY852059 JOT852059:JOU852059 JYP852059:JYQ852059 KIL852059:KIM852059 KSH852059:KSI852059 LCD852059:LCE852059 LLZ852059:LMA852059 LVV852059:LVW852059 MFR852059:MFS852059 MPN852059:MPO852059 MZJ852059:MZK852059 NJF852059:NJG852059 NTB852059:NTC852059 OCX852059:OCY852059 OMT852059:OMU852059 OWP852059:OWQ852059 PGL852059:PGM852059 PQH852059:PQI852059 QAD852059:QAE852059 QJZ852059:QKA852059 QTV852059:QTW852059 RDR852059:RDS852059 RNN852059:RNO852059 RXJ852059:RXK852059 SHF852059:SHG852059 SRB852059:SRC852059 TAX852059:TAY852059 TKT852059:TKU852059 TUP852059:TUQ852059 UEL852059:UEM852059 UOH852059:UOI852059 UYD852059:UYE852059 VHZ852059:VIA852059 VRV852059:VRW852059 WBR852059:WBS852059 WLN852059:WLO852059 WVJ852059:WVK852059 D917595 IX917595:IY917595 ST917595:SU917595 ACP917595:ACQ917595 AML917595:AMM917595 AWH917595:AWI917595 BGD917595:BGE917595 BPZ917595:BQA917595 BZV917595:BZW917595 CJR917595:CJS917595 CTN917595:CTO917595 DDJ917595:DDK917595 DNF917595:DNG917595 DXB917595:DXC917595 EGX917595:EGY917595 EQT917595:EQU917595 FAP917595:FAQ917595 FKL917595:FKM917595 FUH917595:FUI917595 GED917595:GEE917595 GNZ917595:GOA917595 GXV917595:GXW917595 HHR917595:HHS917595 HRN917595:HRO917595 IBJ917595:IBK917595 ILF917595:ILG917595 IVB917595:IVC917595 JEX917595:JEY917595 JOT917595:JOU917595 JYP917595:JYQ917595 KIL917595:KIM917595 KSH917595:KSI917595 LCD917595:LCE917595 LLZ917595:LMA917595 LVV917595:LVW917595 MFR917595:MFS917595 MPN917595:MPO917595 MZJ917595:MZK917595 NJF917595:NJG917595 NTB917595:NTC917595 OCX917595:OCY917595 OMT917595:OMU917595 OWP917595:OWQ917595 PGL917595:PGM917595 PQH917595:PQI917595 QAD917595:QAE917595 QJZ917595:QKA917595 QTV917595:QTW917595 RDR917595:RDS917595 RNN917595:RNO917595 RXJ917595:RXK917595 SHF917595:SHG917595 SRB917595:SRC917595 TAX917595:TAY917595 TKT917595:TKU917595 TUP917595:TUQ917595 UEL917595:UEM917595 UOH917595:UOI917595 UYD917595:UYE917595 VHZ917595:VIA917595 VRV917595:VRW917595 WBR917595:WBS917595 WLN917595:WLO917595 WVJ917595:WVK917595 D983131 IX983131:IY983131 ST983131:SU983131 ACP983131:ACQ983131 AML983131:AMM983131 AWH983131:AWI983131 BGD983131:BGE983131 BPZ983131:BQA983131 BZV983131:BZW983131 CJR983131:CJS983131 CTN983131:CTO983131 DDJ983131:DDK983131 DNF983131:DNG983131 DXB983131:DXC983131 EGX983131:EGY983131 EQT983131:EQU983131 FAP983131:FAQ983131 FKL983131:FKM983131 FUH983131:FUI983131 GED983131:GEE983131 GNZ983131:GOA983131 GXV983131:GXW983131 HHR983131:HHS983131 HRN983131:HRO983131 IBJ983131:IBK983131 ILF983131:ILG983131 IVB983131:IVC983131 JEX983131:JEY983131 JOT983131:JOU983131 JYP983131:JYQ983131 KIL983131:KIM983131 KSH983131:KSI983131 LCD983131:LCE983131 LLZ983131:LMA983131 LVV983131:LVW983131 MFR983131:MFS983131 MPN983131:MPO983131 MZJ983131:MZK983131 NJF983131:NJG983131 NTB983131:NTC983131 OCX983131:OCY983131 OMT983131:OMU983131 OWP983131:OWQ983131 PGL983131:PGM983131 PQH983131:PQI983131 QAD983131:QAE983131 QJZ983131:QKA983131 QTV983131:QTW983131 RDR983131:RDS983131 RNN983131:RNO983131 RXJ983131:RXK983131 SHF983131:SHG983131 SRB983131:SRC983131 TAX983131:TAY983131 TKT983131:TKU983131 TUP983131:TUQ983131 UEL983131:UEM983131 UOH983131:UOI983131 UYD983131:UYE983131 VHZ983131:VIA983131 VRV983131:VRW983131 WBR983131:WBS983131 WLN983131:WLO983131 WVJ983131:WVK983131 D93 IX93:IY93 ST93:SU93 ACP93:ACQ93 AML93:AMM93 AWH93:AWI93 BGD93:BGE93 BPZ93:BQA93 BZV93:BZW93 CJR93:CJS93 CTN93:CTO93 DDJ93:DDK93 DNF93:DNG93 DXB93:DXC93 EGX93:EGY93 EQT93:EQU93 FAP93:FAQ93 FKL93:FKM93 FUH93:FUI93 GED93:GEE93 GNZ93:GOA93 GXV93:GXW93 HHR93:HHS93 HRN93:HRO93 IBJ93:IBK93 ILF93:ILG93 IVB93:IVC93 JEX93:JEY93 JOT93:JOU93 JYP93:JYQ93 KIL93:KIM93 KSH93:KSI93 LCD93:LCE93 LLZ93:LMA93 LVV93:LVW93 MFR93:MFS93 MPN93:MPO93 MZJ93:MZK93 NJF93:NJG93 NTB93:NTC93 OCX93:OCY93 OMT93:OMU93 OWP93:OWQ93 PGL93:PGM93 PQH93:PQI93 QAD93:QAE93 QJZ93:QKA93 QTV93:QTW93 RDR93:RDS93 RNN93:RNO93 RXJ93:RXK93 SHF93:SHG93 SRB93:SRC93 TAX93:TAY93 TKT93:TKU93 TUP93:TUQ93 UEL93:UEM93 UOH93:UOI93 UYD93:UYE93 VHZ93:VIA93 VRV93:VRW93 WBR93:WBS93 WLN93:WLO93 WVJ93:WVK93 D65629 IX65629:IY65629 ST65629:SU65629 ACP65629:ACQ65629 AML65629:AMM65629 AWH65629:AWI65629 BGD65629:BGE65629 BPZ65629:BQA65629 BZV65629:BZW65629 CJR65629:CJS65629 CTN65629:CTO65629 DDJ65629:DDK65629 DNF65629:DNG65629 DXB65629:DXC65629 EGX65629:EGY65629 EQT65629:EQU65629 FAP65629:FAQ65629 FKL65629:FKM65629 FUH65629:FUI65629 GED65629:GEE65629 GNZ65629:GOA65629 GXV65629:GXW65629 HHR65629:HHS65629 HRN65629:HRO65629 IBJ65629:IBK65629 ILF65629:ILG65629 IVB65629:IVC65629 JEX65629:JEY65629 JOT65629:JOU65629 JYP65629:JYQ65629 KIL65629:KIM65629 KSH65629:KSI65629 LCD65629:LCE65629 LLZ65629:LMA65629 LVV65629:LVW65629 MFR65629:MFS65629 MPN65629:MPO65629 MZJ65629:MZK65629 NJF65629:NJG65629 NTB65629:NTC65629 OCX65629:OCY65629 OMT65629:OMU65629 OWP65629:OWQ65629 PGL65629:PGM65629 PQH65629:PQI65629 QAD65629:QAE65629 QJZ65629:QKA65629 QTV65629:QTW65629 RDR65629:RDS65629 RNN65629:RNO65629 RXJ65629:RXK65629 SHF65629:SHG65629 SRB65629:SRC65629 TAX65629:TAY65629 TKT65629:TKU65629 TUP65629:TUQ65629 UEL65629:UEM65629 UOH65629:UOI65629 UYD65629:UYE65629 VHZ65629:VIA65629 VRV65629:VRW65629 WBR65629:WBS65629 WLN65629:WLO65629 WVJ65629:WVK65629 D131165 IX131165:IY131165 ST131165:SU131165 ACP131165:ACQ131165 AML131165:AMM131165 AWH131165:AWI131165 BGD131165:BGE131165 BPZ131165:BQA131165 BZV131165:BZW131165 CJR131165:CJS131165 CTN131165:CTO131165 DDJ131165:DDK131165 DNF131165:DNG131165 DXB131165:DXC131165 EGX131165:EGY131165 EQT131165:EQU131165 FAP131165:FAQ131165 FKL131165:FKM131165 FUH131165:FUI131165 GED131165:GEE131165 GNZ131165:GOA131165 GXV131165:GXW131165 HHR131165:HHS131165 HRN131165:HRO131165 IBJ131165:IBK131165 ILF131165:ILG131165 IVB131165:IVC131165 JEX131165:JEY131165 JOT131165:JOU131165 JYP131165:JYQ131165 KIL131165:KIM131165 KSH131165:KSI131165 LCD131165:LCE131165 LLZ131165:LMA131165 LVV131165:LVW131165 MFR131165:MFS131165 MPN131165:MPO131165 MZJ131165:MZK131165 NJF131165:NJG131165 NTB131165:NTC131165 OCX131165:OCY131165 OMT131165:OMU131165 OWP131165:OWQ131165 PGL131165:PGM131165 PQH131165:PQI131165 QAD131165:QAE131165 QJZ131165:QKA131165 QTV131165:QTW131165 RDR131165:RDS131165 RNN131165:RNO131165 RXJ131165:RXK131165 SHF131165:SHG131165 SRB131165:SRC131165 TAX131165:TAY131165 TKT131165:TKU131165 TUP131165:TUQ131165 UEL131165:UEM131165 UOH131165:UOI131165 UYD131165:UYE131165 VHZ131165:VIA131165 VRV131165:VRW131165 WBR131165:WBS131165 WLN131165:WLO131165 WVJ131165:WVK131165 D196701 IX196701:IY196701 ST196701:SU196701 ACP196701:ACQ196701 AML196701:AMM196701 AWH196701:AWI196701 BGD196701:BGE196701 BPZ196701:BQA196701 BZV196701:BZW196701 CJR196701:CJS196701 CTN196701:CTO196701 DDJ196701:DDK196701 DNF196701:DNG196701 DXB196701:DXC196701 EGX196701:EGY196701 EQT196701:EQU196701 FAP196701:FAQ196701 FKL196701:FKM196701 FUH196701:FUI196701 GED196701:GEE196701 GNZ196701:GOA196701 GXV196701:GXW196701 HHR196701:HHS196701 HRN196701:HRO196701 IBJ196701:IBK196701 ILF196701:ILG196701 IVB196701:IVC196701 JEX196701:JEY196701 JOT196701:JOU196701 JYP196701:JYQ196701 KIL196701:KIM196701 KSH196701:KSI196701 LCD196701:LCE196701 LLZ196701:LMA196701 LVV196701:LVW196701 MFR196701:MFS196701 MPN196701:MPO196701 MZJ196701:MZK196701 NJF196701:NJG196701 NTB196701:NTC196701 OCX196701:OCY196701 OMT196701:OMU196701 OWP196701:OWQ196701 PGL196701:PGM196701 PQH196701:PQI196701 QAD196701:QAE196701 QJZ196701:QKA196701 QTV196701:QTW196701 RDR196701:RDS196701 RNN196701:RNO196701 RXJ196701:RXK196701 SHF196701:SHG196701 SRB196701:SRC196701 TAX196701:TAY196701 TKT196701:TKU196701 TUP196701:TUQ196701 UEL196701:UEM196701 UOH196701:UOI196701 UYD196701:UYE196701 VHZ196701:VIA196701 VRV196701:VRW196701 WBR196701:WBS196701 WLN196701:WLO196701 WVJ196701:WVK196701 D262237 IX262237:IY262237 ST262237:SU262237 ACP262237:ACQ262237 AML262237:AMM262237 AWH262237:AWI262237 BGD262237:BGE262237 BPZ262237:BQA262237 BZV262237:BZW262237 CJR262237:CJS262237 CTN262237:CTO262237 DDJ262237:DDK262237 DNF262237:DNG262237 DXB262237:DXC262237 EGX262237:EGY262237 EQT262237:EQU262237 FAP262237:FAQ262237 FKL262237:FKM262237 FUH262237:FUI262237 GED262237:GEE262237 GNZ262237:GOA262237 GXV262237:GXW262237 HHR262237:HHS262237 HRN262237:HRO262237 IBJ262237:IBK262237 ILF262237:ILG262237 IVB262237:IVC262237 JEX262237:JEY262237 JOT262237:JOU262237 JYP262237:JYQ262237 KIL262237:KIM262237 KSH262237:KSI262237 LCD262237:LCE262237 LLZ262237:LMA262237 LVV262237:LVW262237 MFR262237:MFS262237 MPN262237:MPO262237 MZJ262237:MZK262237 NJF262237:NJG262237 NTB262237:NTC262237 OCX262237:OCY262237 OMT262237:OMU262237 OWP262237:OWQ262237 PGL262237:PGM262237 PQH262237:PQI262237 QAD262237:QAE262237 QJZ262237:QKA262237 QTV262237:QTW262237 RDR262237:RDS262237 RNN262237:RNO262237 RXJ262237:RXK262237 SHF262237:SHG262237 SRB262237:SRC262237 TAX262237:TAY262237 TKT262237:TKU262237 TUP262237:TUQ262237 UEL262237:UEM262237 UOH262237:UOI262237 UYD262237:UYE262237 VHZ262237:VIA262237 VRV262237:VRW262237 WBR262237:WBS262237 WLN262237:WLO262237 WVJ262237:WVK262237 D327773 IX327773:IY327773 ST327773:SU327773 ACP327773:ACQ327773 AML327773:AMM327773 AWH327773:AWI327773 BGD327773:BGE327773 BPZ327773:BQA327773 BZV327773:BZW327773 CJR327773:CJS327773 CTN327773:CTO327773 DDJ327773:DDK327773 DNF327773:DNG327773 DXB327773:DXC327773 EGX327773:EGY327773 EQT327773:EQU327773 FAP327773:FAQ327773 FKL327773:FKM327773 FUH327773:FUI327773 GED327773:GEE327773 GNZ327773:GOA327773 GXV327773:GXW327773 HHR327773:HHS327773 HRN327773:HRO327773 IBJ327773:IBK327773 ILF327773:ILG327773 IVB327773:IVC327773 JEX327773:JEY327773 JOT327773:JOU327773 JYP327773:JYQ327773 KIL327773:KIM327773 KSH327773:KSI327773 LCD327773:LCE327773 LLZ327773:LMA327773 LVV327773:LVW327773 MFR327773:MFS327773 MPN327773:MPO327773 MZJ327773:MZK327773 NJF327773:NJG327773 NTB327773:NTC327773 OCX327773:OCY327773 OMT327773:OMU327773 OWP327773:OWQ327773 PGL327773:PGM327773 PQH327773:PQI327773 QAD327773:QAE327773 QJZ327773:QKA327773 QTV327773:QTW327773 RDR327773:RDS327773 RNN327773:RNO327773 RXJ327773:RXK327773 SHF327773:SHG327773 SRB327773:SRC327773 TAX327773:TAY327773 TKT327773:TKU327773 TUP327773:TUQ327773 UEL327773:UEM327773 UOH327773:UOI327773 UYD327773:UYE327773 VHZ327773:VIA327773 VRV327773:VRW327773 WBR327773:WBS327773 WLN327773:WLO327773 WVJ327773:WVK327773 D393309 IX393309:IY393309 ST393309:SU393309 ACP393309:ACQ393309 AML393309:AMM393309 AWH393309:AWI393309 BGD393309:BGE393309 BPZ393309:BQA393309 BZV393309:BZW393309 CJR393309:CJS393309 CTN393309:CTO393309 DDJ393309:DDK393309 DNF393309:DNG393309 DXB393309:DXC393309 EGX393309:EGY393309 EQT393309:EQU393309 FAP393309:FAQ393309 FKL393309:FKM393309 FUH393309:FUI393309 GED393309:GEE393309 GNZ393309:GOA393309 GXV393309:GXW393309 HHR393309:HHS393309 HRN393309:HRO393309 IBJ393309:IBK393309 ILF393309:ILG393309 IVB393309:IVC393309 JEX393309:JEY393309 JOT393309:JOU393309 JYP393309:JYQ393309 KIL393309:KIM393309 KSH393309:KSI393309 LCD393309:LCE393309 LLZ393309:LMA393309 LVV393309:LVW393309 MFR393309:MFS393309 MPN393309:MPO393309 MZJ393309:MZK393309 NJF393309:NJG393309 NTB393309:NTC393309 OCX393309:OCY393309 OMT393309:OMU393309 OWP393309:OWQ393309 PGL393309:PGM393309 PQH393309:PQI393309 QAD393309:QAE393309 QJZ393309:QKA393309 QTV393309:QTW393309 RDR393309:RDS393309 RNN393309:RNO393309 RXJ393309:RXK393309 SHF393309:SHG393309 SRB393309:SRC393309 TAX393309:TAY393309 TKT393309:TKU393309 TUP393309:TUQ393309 UEL393309:UEM393309 UOH393309:UOI393309 UYD393309:UYE393309 VHZ393309:VIA393309 VRV393309:VRW393309 WBR393309:WBS393309 WLN393309:WLO393309 WVJ393309:WVK393309 D458845 IX458845:IY458845 ST458845:SU458845 ACP458845:ACQ458845 AML458845:AMM458845 AWH458845:AWI458845 BGD458845:BGE458845 BPZ458845:BQA458845 BZV458845:BZW458845 CJR458845:CJS458845 CTN458845:CTO458845 DDJ458845:DDK458845 DNF458845:DNG458845 DXB458845:DXC458845 EGX458845:EGY458845 EQT458845:EQU458845 FAP458845:FAQ458845 FKL458845:FKM458845 FUH458845:FUI458845 GED458845:GEE458845 GNZ458845:GOA458845 GXV458845:GXW458845 HHR458845:HHS458845 HRN458845:HRO458845 IBJ458845:IBK458845 ILF458845:ILG458845 IVB458845:IVC458845 JEX458845:JEY458845 JOT458845:JOU458845 JYP458845:JYQ458845 KIL458845:KIM458845 KSH458845:KSI458845 LCD458845:LCE458845 LLZ458845:LMA458845 LVV458845:LVW458845 MFR458845:MFS458845 MPN458845:MPO458845 MZJ458845:MZK458845 NJF458845:NJG458845 NTB458845:NTC458845 OCX458845:OCY458845 OMT458845:OMU458845 OWP458845:OWQ458845 PGL458845:PGM458845 PQH458845:PQI458845 QAD458845:QAE458845 QJZ458845:QKA458845 QTV458845:QTW458845 RDR458845:RDS458845 RNN458845:RNO458845 RXJ458845:RXK458845 SHF458845:SHG458845 SRB458845:SRC458845 TAX458845:TAY458845 TKT458845:TKU458845 TUP458845:TUQ458845 UEL458845:UEM458845 UOH458845:UOI458845 UYD458845:UYE458845 VHZ458845:VIA458845 VRV458845:VRW458845 WBR458845:WBS458845 WLN458845:WLO458845 WVJ458845:WVK458845 D524381 IX524381:IY524381 ST524381:SU524381 ACP524381:ACQ524381 AML524381:AMM524381 AWH524381:AWI524381 BGD524381:BGE524381 BPZ524381:BQA524381 BZV524381:BZW524381 CJR524381:CJS524381 CTN524381:CTO524381 DDJ524381:DDK524381 DNF524381:DNG524381 DXB524381:DXC524381 EGX524381:EGY524381 EQT524381:EQU524381 FAP524381:FAQ524381 FKL524381:FKM524381 FUH524381:FUI524381 GED524381:GEE524381 GNZ524381:GOA524381 GXV524381:GXW524381 HHR524381:HHS524381 HRN524381:HRO524381 IBJ524381:IBK524381 ILF524381:ILG524381 IVB524381:IVC524381 JEX524381:JEY524381 JOT524381:JOU524381 JYP524381:JYQ524381 KIL524381:KIM524381 KSH524381:KSI524381 LCD524381:LCE524381 LLZ524381:LMA524381 LVV524381:LVW524381 MFR524381:MFS524381 MPN524381:MPO524381 MZJ524381:MZK524381 NJF524381:NJG524381 NTB524381:NTC524381 OCX524381:OCY524381 OMT524381:OMU524381 OWP524381:OWQ524381 PGL524381:PGM524381 PQH524381:PQI524381 QAD524381:QAE524381 QJZ524381:QKA524381 QTV524381:QTW524381 RDR524381:RDS524381 RNN524381:RNO524381 RXJ524381:RXK524381 SHF524381:SHG524381 SRB524381:SRC524381 TAX524381:TAY524381 TKT524381:TKU524381 TUP524381:TUQ524381 UEL524381:UEM524381 UOH524381:UOI524381 UYD524381:UYE524381 VHZ524381:VIA524381 VRV524381:VRW524381 WBR524381:WBS524381 WLN524381:WLO524381 WVJ524381:WVK524381 D589917 IX589917:IY589917 ST589917:SU589917 ACP589917:ACQ589917 AML589917:AMM589917 AWH589917:AWI589917 BGD589917:BGE589917 BPZ589917:BQA589917 BZV589917:BZW589917 CJR589917:CJS589917 CTN589917:CTO589917 DDJ589917:DDK589917 DNF589917:DNG589917 DXB589917:DXC589917 EGX589917:EGY589917 EQT589917:EQU589917 FAP589917:FAQ589917 FKL589917:FKM589917 FUH589917:FUI589917 GED589917:GEE589917 GNZ589917:GOA589917 GXV589917:GXW589917 HHR589917:HHS589917 HRN589917:HRO589917 IBJ589917:IBK589917 ILF589917:ILG589917 IVB589917:IVC589917 JEX589917:JEY589917 JOT589917:JOU589917 JYP589917:JYQ589917 KIL589917:KIM589917 KSH589917:KSI589917 LCD589917:LCE589917 LLZ589917:LMA589917 LVV589917:LVW589917 MFR589917:MFS589917 MPN589917:MPO589917 MZJ589917:MZK589917 NJF589917:NJG589917 NTB589917:NTC589917 OCX589917:OCY589917 OMT589917:OMU589917 OWP589917:OWQ589917 PGL589917:PGM589917 PQH589917:PQI589917 QAD589917:QAE589917 QJZ589917:QKA589917 QTV589917:QTW589917 RDR589917:RDS589917 RNN589917:RNO589917 RXJ589917:RXK589917 SHF589917:SHG589917 SRB589917:SRC589917 TAX589917:TAY589917 TKT589917:TKU589917 TUP589917:TUQ589917 UEL589917:UEM589917 UOH589917:UOI589917 UYD589917:UYE589917 VHZ589917:VIA589917 VRV589917:VRW589917 WBR589917:WBS589917 WLN589917:WLO589917 WVJ589917:WVK589917 D655453 IX655453:IY655453 ST655453:SU655453 ACP655453:ACQ655453 AML655453:AMM655453 AWH655453:AWI655453 BGD655453:BGE655453 BPZ655453:BQA655453 BZV655453:BZW655453 CJR655453:CJS655453 CTN655453:CTO655453 DDJ655453:DDK655453 DNF655453:DNG655453 DXB655453:DXC655453 EGX655453:EGY655453 EQT655453:EQU655453 FAP655453:FAQ655453 FKL655453:FKM655453 FUH655453:FUI655453 GED655453:GEE655453 GNZ655453:GOA655453 GXV655453:GXW655453 HHR655453:HHS655453 HRN655453:HRO655453 IBJ655453:IBK655453 ILF655453:ILG655453 IVB655453:IVC655453 JEX655453:JEY655453 JOT655453:JOU655453 JYP655453:JYQ655453 KIL655453:KIM655453 KSH655453:KSI655453 LCD655453:LCE655453 LLZ655453:LMA655453 LVV655453:LVW655453 MFR655453:MFS655453 MPN655453:MPO655453 MZJ655453:MZK655453 NJF655453:NJG655453 NTB655453:NTC655453 OCX655453:OCY655453 OMT655453:OMU655453 OWP655453:OWQ655453 PGL655453:PGM655453 PQH655453:PQI655453 QAD655453:QAE655453 QJZ655453:QKA655453 QTV655453:QTW655453 RDR655453:RDS655453 RNN655453:RNO655453 RXJ655453:RXK655453 SHF655453:SHG655453 SRB655453:SRC655453 TAX655453:TAY655453 TKT655453:TKU655453 TUP655453:TUQ655453 UEL655453:UEM655453 UOH655453:UOI655453 UYD655453:UYE655453 VHZ655453:VIA655453 VRV655453:VRW655453 WBR655453:WBS655453 WLN655453:WLO655453 WVJ655453:WVK655453 D720989 IX720989:IY720989 ST720989:SU720989 ACP720989:ACQ720989 AML720989:AMM720989 AWH720989:AWI720989 BGD720989:BGE720989 BPZ720989:BQA720989 BZV720989:BZW720989 CJR720989:CJS720989 CTN720989:CTO720989 DDJ720989:DDK720989 DNF720989:DNG720989 DXB720989:DXC720989 EGX720989:EGY720989 EQT720989:EQU720989 FAP720989:FAQ720989 FKL720989:FKM720989 FUH720989:FUI720989 GED720989:GEE720989 GNZ720989:GOA720989 GXV720989:GXW720989 HHR720989:HHS720989 HRN720989:HRO720989 IBJ720989:IBK720989 ILF720989:ILG720989 IVB720989:IVC720989 JEX720989:JEY720989 JOT720989:JOU720989 JYP720989:JYQ720989 KIL720989:KIM720989 KSH720989:KSI720989 LCD720989:LCE720989 LLZ720989:LMA720989 LVV720989:LVW720989 MFR720989:MFS720989 MPN720989:MPO720989 MZJ720989:MZK720989 NJF720989:NJG720989 NTB720989:NTC720989 OCX720989:OCY720989 OMT720989:OMU720989 OWP720989:OWQ720989 PGL720989:PGM720989 PQH720989:PQI720989 QAD720989:QAE720989 QJZ720989:QKA720989 QTV720989:QTW720989 RDR720989:RDS720989 RNN720989:RNO720989 RXJ720989:RXK720989 SHF720989:SHG720989 SRB720989:SRC720989 TAX720989:TAY720989 TKT720989:TKU720989 TUP720989:TUQ720989 UEL720989:UEM720989 UOH720989:UOI720989 UYD720989:UYE720989 VHZ720989:VIA720989 VRV720989:VRW720989 WBR720989:WBS720989 WLN720989:WLO720989 WVJ720989:WVK720989 D786525 IX786525:IY786525 ST786525:SU786525 ACP786525:ACQ786525 AML786525:AMM786525 AWH786525:AWI786525 BGD786525:BGE786525 BPZ786525:BQA786525 BZV786525:BZW786525 CJR786525:CJS786525 CTN786525:CTO786525 DDJ786525:DDK786525 DNF786525:DNG786525 DXB786525:DXC786525 EGX786525:EGY786525 EQT786525:EQU786525 FAP786525:FAQ786525 FKL786525:FKM786525 FUH786525:FUI786525 GED786525:GEE786525 GNZ786525:GOA786525 GXV786525:GXW786525 HHR786525:HHS786525 HRN786525:HRO786525 IBJ786525:IBK786525 ILF786525:ILG786525 IVB786525:IVC786525 JEX786525:JEY786525 JOT786525:JOU786525 JYP786525:JYQ786525 KIL786525:KIM786525 KSH786525:KSI786525 LCD786525:LCE786525 LLZ786525:LMA786525 LVV786525:LVW786525 MFR786525:MFS786525 MPN786525:MPO786525 MZJ786525:MZK786525 NJF786525:NJG786525 NTB786525:NTC786525 OCX786525:OCY786525 OMT786525:OMU786525 OWP786525:OWQ786525 PGL786525:PGM786525 PQH786525:PQI786525 QAD786525:QAE786525 QJZ786525:QKA786525 QTV786525:QTW786525 RDR786525:RDS786525 RNN786525:RNO786525 RXJ786525:RXK786525 SHF786525:SHG786525 SRB786525:SRC786525 TAX786525:TAY786525 TKT786525:TKU786525 TUP786525:TUQ786525 UEL786525:UEM786525 UOH786525:UOI786525 UYD786525:UYE786525 VHZ786525:VIA786525 VRV786525:VRW786525 WBR786525:WBS786525 WLN786525:WLO786525 WVJ786525:WVK786525 D852061 IX852061:IY852061 ST852061:SU852061 ACP852061:ACQ852061 AML852061:AMM852061 AWH852061:AWI852061 BGD852061:BGE852061 BPZ852061:BQA852061 BZV852061:BZW852061 CJR852061:CJS852061 CTN852061:CTO852061 DDJ852061:DDK852061 DNF852061:DNG852061 DXB852061:DXC852061 EGX852061:EGY852061 EQT852061:EQU852061 FAP852061:FAQ852061 FKL852061:FKM852061 FUH852061:FUI852061 GED852061:GEE852061 GNZ852061:GOA852061 GXV852061:GXW852061 HHR852061:HHS852061 HRN852061:HRO852061 IBJ852061:IBK852061 ILF852061:ILG852061 IVB852061:IVC852061 JEX852061:JEY852061 JOT852061:JOU852061 JYP852061:JYQ852061 KIL852061:KIM852061 KSH852061:KSI852061 LCD852061:LCE852061 LLZ852061:LMA852061 LVV852061:LVW852061 MFR852061:MFS852061 MPN852061:MPO852061 MZJ852061:MZK852061 NJF852061:NJG852061 NTB852061:NTC852061 OCX852061:OCY852061 OMT852061:OMU852061 OWP852061:OWQ852061 PGL852061:PGM852061 PQH852061:PQI852061 QAD852061:QAE852061 QJZ852061:QKA852061 QTV852061:QTW852061 RDR852061:RDS852061 RNN852061:RNO852061 RXJ852061:RXK852061 SHF852061:SHG852061 SRB852061:SRC852061 TAX852061:TAY852061 TKT852061:TKU852061 TUP852061:TUQ852061 UEL852061:UEM852061 UOH852061:UOI852061 UYD852061:UYE852061 VHZ852061:VIA852061 VRV852061:VRW852061 WBR852061:WBS852061 WLN852061:WLO852061 WVJ852061:WVK852061 D917597 IX917597:IY917597 ST917597:SU917597 ACP917597:ACQ917597 AML917597:AMM917597 AWH917597:AWI917597 BGD917597:BGE917597 BPZ917597:BQA917597 BZV917597:BZW917597 CJR917597:CJS917597 CTN917597:CTO917597 DDJ917597:DDK917597 DNF917597:DNG917597 DXB917597:DXC917597 EGX917597:EGY917597 EQT917597:EQU917597 FAP917597:FAQ917597 FKL917597:FKM917597 FUH917597:FUI917597 GED917597:GEE917597 GNZ917597:GOA917597 GXV917597:GXW917597 HHR917597:HHS917597 HRN917597:HRO917597 IBJ917597:IBK917597 ILF917597:ILG917597 IVB917597:IVC917597 JEX917597:JEY917597 JOT917597:JOU917597 JYP917597:JYQ917597 KIL917597:KIM917597 KSH917597:KSI917597 LCD917597:LCE917597 LLZ917597:LMA917597 LVV917597:LVW917597 MFR917597:MFS917597 MPN917597:MPO917597 MZJ917597:MZK917597 NJF917597:NJG917597 NTB917597:NTC917597 OCX917597:OCY917597 OMT917597:OMU917597 OWP917597:OWQ917597 PGL917597:PGM917597 PQH917597:PQI917597 QAD917597:QAE917597 QJZ917597:QKA917597 QTV917597:QTW917597 RDR917597:RDS917597 RNN917597:RNO917597 RXJ917597:RXK917597 SHF917597:SHG917597 SRB917597:SRC917597 TAX917597:TAY917597 TKT917597:TKU917597 TUP917597:TUQ917597 UEL917597:UEM917597 UOH917597:UOI917597 UYD917597:UYE917597 VHZ917597:VIA917597 VRV917597:VRW917597 WBR917597:WBS917597 WLN917597:WLO917597 WVJ917597:WVK917597 D983133 IX983133:IY983133 ST983133:SU983133 ACP983133:ACQ983133 AML983133:AMM983133 AWH983133:AWI983133 BGD983133:BGE983133 BPZ983133:BQA983133 BZV983133:BZW983133 CJR983133:CJS983133 CTN983133:CTO983133 DDJ983133:DDK983133 DNF983133:DNG983133 DXB983133:DXC983133 EGX983133:EGY983133 EQT983133:EQU983133 FAP983133:FAQ983133 FKL983133:FKM983133 FUH983133:FUI983133 GED983133:GEE983133 GNZ983133:GOA983133 GXV983133:GXW983133 HHR983133:HHS983133 HRN983133:HRO983133 IBJ983133:IBK983133 ILF983133:ILG983133 IVB983133:IVC983133 JEX983133:JEY983133 JOT983133:JOU983133 JYP983133:JYQ983133 KIL983133:KIM983133 KSH983133:KSI983133 LCD983133:LCE983133 LLZ983133:LMA983133 LVV983133:LVW983133 MFR983133:MFS983133 MPN983133:MPO983133 MZJ983133:MZK983133 NJF983133:NJG983133 NTB983133:NTC983133 OCX983133:OCY983133 OMT983133:OMU983133 OWP983133:OWQ983133 PGL983133:PGM983133 PQH983133:PQI983133 QAD983133:QAE983133 QJZ983133:QKA983133 QTV983133:QTW983133 RDR983133:RDS983133 RNN983133:RNO983133 RXJ983133:RXK983133 SHF983133:SHG983133 SRB983133:SRC983133 TAX983133:TAY983133 TKT983133:TKU983133 TUP983133:TUQ983133 UEL983133:UEM983133 UOH983133:UOI983133 UYD983133:UYE983133 VHZ983133:VIA983133 VRV983133:VRW983133 WBR983133:WBS983133 WLN983133:WLO983133 WVJ983133:WVK983133 D95 IX95:IY95 ST95:SU95 ACP95:ACQ95 AML95:AMM95 AWH95:AWI95 BGD95:BGE95 BPZ95:BQA95 BZV95:BZW95 CJR95:CJS95 CTN95:CTO95 DDJ95:DDK95 DNF95:DNG95 DXB95:DXC95 EGX95:EGY95 EQT95:EQU95 FAP95:FAQ95 FKL95:FKM95 FUH95:FUI95 GED95:GEE95 GNZ95:GOA95 GXV95:GXW95 HHR95:HHS95 HRN95:HRO95 IBJ95:IBK95 ILF95:ILG95 IVB95:IVC95 JEX95:JEY95 JOT95:JOU95 JYP95:JYQ95 KIL95:KIM95 KSH95:KSI95 LCD95:LCE95 LLZ95:LMA95 LVV95:LVW95 MFR95:MFS95 MPN95:MPO95 MZJ95:MZK95 NJF95:NJG95 NTB95:NTC95 OCX95:OCY95 OMT95:OMU95 OWP95:OWQ95 PGL95:PGM95 PQH95:PQI95 QAD95:QAE95 QJZ95:QKA95 QTV95:QTW95 RDR95:RDS95 RNN95:RNO95 RXJ95:RXK95 SHF95:SHG95 SRB95:SRC95 TAX95:TAY95 TKT95:TKU95 TUP95:TUQ95 UEL95:UEM95 UOH95:UOI95 UYD95:UYE95 VHZ95:VIA95 VRV95:VRW95 WBR95:WBS95 WLN95:WLO95 WVJ95:WVK95 D65631 IX65631:IY65631 ST65631:SU65631 ACP65631:ACQ65631 AML65631:AMM65631 AWH65631:AWI65631 BGD65631:BGE65631 BPZ65631:BQA65631 BZV65631:BZW65631 CJR65631:CJS65631 CTN65631:CTO65631 DDJ65631:DDK65631 DNF65631:DNG65631 DXB65631:DXC65631 EGX65631:EGY65631 EQT65631:EQU65631 FAP65631:FAQ65631 FKL65631:FKM65631 FUH65631:FUI65631 GED65631:GEE65631 GNZ65631:GOA65631 GXV65631:GXW65631 HHR65631:HHS65631 HRN65631:HRO65631 IBJ65631:IBK65631 ILF65631:ILG65631 IVB65631:IVC65631 JEX65631:JEY65631 JOT65631:JOU65631 JYP65631:JYQ65631 KIL65631:KIM65631 KSH65631:KSI65631 LCD65631:LCE65631 LLZ65631:LMA65631 LVV65631:LVW65631 MFR65631:MFS65631 MPN65631:MPO65631 MZJ65631:MZK65631 NJF65631:NJG65631 NTB65631:NTC65631 OCX65631:OCY65631 OMT65631:OMU65631 OWP65631:OWQ65631 PGL65631:PGM65631 PQH65631:PQI65631 QAD65631:QAE65631 QJZ65631:QKA65631 QTV65631:QTW65631 RDR65631:RDS65631 RNN65631:RNO65631 RXJ65631:RXK65631 SHF65631:SHG65631 SRB65631:SRC65631 TAX65631:TAY65631 TKT65631:TKU65631 TUP65631:TUQ65631 UEL65631:UEM65631 UOH65631:UOI65631 UYD65631:UYE65631 VHZ65631:VIA65631 VRV65631:VRW65631 WBR65631:WBS65631 WLN65631:WLO65631 WVJ65631:WVK65631 D131167 IX131167:IY131167 ST131167:SU131167 ACP131167:ACQ131167 AML131167:AMM131167 AWH131167:AWI131167 BGD131167:BGE131167 BPZ131167:BQA131167 BZV131167:BZW131167 CJR131167:CJS131167 CTN131167:CTO131167 DDJ131167:DDK131167 DNF131167:DNG131167 DXB131167:DXC131167 EGX131167:EGY131167 EQT131167:EQU131167 FAP131167:FAQ131167 FKL131167:FKM131167 FUH131167:FUI131167 GED131167:GEE131167 GNZ131167:GOA131167 GXV131167:GXW131167 HHR131167:HHS131167 HRN131167:HRO131167 IBJ131167:IBK131167 ILF131167:ILG131167 IVB131167:IVC131167 JEX131167:JEY131167 JOT131167:JOU131167 JYP131167:JYQ131167 KIL131167:KIM131167 KSH131167:KSI131167 LCD131167:LCE131167 LLZ131167:LMA131167 LVV131167:LVW131167 MFR131167:MFS131167 MPN131167:MPO131167 MZJ131167:MZK131167 NJF131167:NJG131167 NTB131167:NTC131167 OCX131167:OCY131167 OMT131167:OMU131167 OWP131167:OWQ131167 PGL131167:PGM131167 PQH131167:PQI131167 QAD131167:QAE131167 QJZ131167:QKA131167 QTV131167:QTW131167 RDR131167:RDS131167 RNN131167:RNO131167 RXJ131167:RXK131167 SHF131167:SHG131167 SRB131167:SRC131167 TAX131167:TAY131167 TKT131167:TKU131167 TUP131167:TUQ131167 UEL131167:UEM131167 UOH131167:UOI131167 UYD131167:UYE131167 VHZ131167:VIA131167 VRV131167:VRW131167 WBR131167:WBS131167 WLN131167:WLO131167 WVJ131167:WVK131167 D196703 IX196703:IY196703 ST196703:SU196703 ACP196703:ACQ196703 AML196703:AMM196703 AWH196703:AWI196703 BGD196703:BGE196703 BPZ196703:BQA196703 BZV196703:BZW196703 CJR196703:CJS196703 CTN196703:CTO196703 DDJ196703:DDK196703 DNF196703:DNG196703 DXB196703:DXC196703 EGX196703:EGY196703 EQT196703:EQU196703 FAP196703:FAQ196703 FKL196703:FKM196703 FUH196703:FUI196703 GED196703:GEE196703 GNZ196703:GOA196703 GXV196703:GXW196703 HHR196703:HHS196703 HRN196703:HRO196703 IBJ196703:IBK196703 ILF196703:ILG196703 IVB196703:IVC196703 JEX196703:JEY196703 JOT196703:JOU196703 JYP196703:JYQ196703 KIL196703:KIM196703 KSH196703:KSI196703 LCD196703:LCE196703 LLZ196703:LMA196703 LVV196703:LVW196703 MFR196703:MFS196703 MPN196703:MPO196703 MZJ196703:MZK196703 NJF196703:NJG196703 NTB196703:NTC196703 OCX196703:OCY196703 OMT196703:OMU196703 OWP196703:OWQ196703 PGL196703:PGM196703 PQH196703:PQI196703 QAD196703:QAE196703 QJZ196703:QKA196703 QTV196703:QTW196703 RDR196703:RDS196703 RNN196703:RNO196703 RXJ196703:RXK196703 SHF196703:SHG196703 SRB196703:SRC196703 TAX196703:TAY196703 TKT196703:TKU196703 TUP196703:TUQ196703 UEL196703:UEM196703 UOH196703:UOI196703 UYD196703:UYE196703 VHZ196703:VIA196703 VRV196703:VRW196703 WBR196703:WBS196703 WLN196703:WLO196703 WVJ196703:WVK196703 D262239 IX262239:IY262239 ST262239:SU262239 ACP262239:ACQ262239 AML262239:AMM262239 AWH262239:AWI262239 BGD262239:BGE262239 BPZ262239:BQA262239 BZV262239:BZW262239 CJR262239:CJS262239 CTN262239:CTO262239 DDJ262239:DDK262239 DNF262239:DNG262239 DXB262239:DXC262239 EGX262239:EGY262239 EQT262239:EQU262239 FAP262239:FAQ262239 FKL262239:FKM262239 FUH262239:FUI262239 GED262239:GEE262239 GNZ262239:GOA262239 GXV262239:GXW262239 HHR262239:HHS262239 HRN262239:HRO262239 IBJ262239:IBK262239 ILF262239:ILG262239 IVB262239:IVC262239 JEX262239:JEY262239 JOT262239:JOU262239 JYP262239:JYQ262239 KIL262239:KIM262239 KSH262239:KSI262239 LCD262239:LCE262239 LLZ262239:LMA262239 LVV262239:LVW262239 MFR262239:MFS262239 MPN262239:MPO262239 MZJ262239:MZK262239 NJF262239:NJG262239 NTB262239:NTC262239 OCX262239:OCY262239 OMT262239:OMU262239 OWP262239:OWQ262239 PGL262239:PGM262239 PQH262239:PQI262239 QAD262239:QAE262239 QJZ262239:QKA262239 QTV262239:QTW262239 RDR262239:RDS262239 RNN262239:RNO262239 RXJ262239:RXK262239 SHF262239:SHG262239 SRB262239:SRC262239 TAX262239:TAY262239 TKT262239:TKU262239 TUP262239:TUQ262239 UEL262239:UEM262239 UOH262239:UOI262239 UYD262239:UYE262239 VHZ262239:VIA262239 VRV262239:VRW262239 WBR262239:WBS262239 WLN262239:WLO262239 WVJ262239:WVK262239 D327775 IX327775:IY327775 ST327775:SU327775 ACP327775:ACQ327775 AML327775:AMM327775 AWH327775:AWI327775 BGD327775:BGE327775 BPZ327775:BQA327775 BZV327775:BZW327775 CJR327775:CJS327775 CTN327775:CTO327775 DDJ327775:DDK327775 DNF327775:DNG327775 DXB327775:DXC327775 EGX327775:EGY327775 EQT327775:EQU327775 FAP327775:FAQ327775 FKL327775:FKM327775 FUH327775:FUI327775 GED327775:GEE327775 GNZ327775:GOA327775 GXV327775:GXW327775 HHR327775:HHS327775 HRN327775:HRO327775 IBJ327775:IBK327775 ILF327775:ILG327775 IVB327775:IVC327775 JEX327775:JEY327775 JOT327775:JOU327775 JYP327775:JYQ327775 KIL327775:KIM327775 KSH327775:KSI327775 LCD327775:LCE327775 LLZ327775:LMA327775 LVV327775:LVW327775 MFR327775:MFS327775 MPN327775:MPO327775 MZJ327775:MZK327775 NJF327775:NJG327775 NTB327775:NTC327775 OCX327775:OCY327775 OMT327775:OMU327775 OWP327775:OWQ327775 PGL327775:PGM327775 PQH327775:PQI327775 QAD327775:QAE327775 QJZ327775:QKA327775 QTV327775:QTW327775 RDR327775:RDS327775 RNN327775:RNO327775 RXJ327775:RXK327775 SHF327775:SHG327775 SRB327775:SRC327775 TAX327775:TAY327775 TKT327775:TKU327775 TUP327775:TUQ327775 UEL327775:UEM327775 UOH327775:UOI327775 UYD327775:UYE327775 VHZ327775:VIA327775 VRV327775:VRW327775 WBR327775:WBS327775 WLN327775:WLO327775 WVJ327775:WVK327775 D393311 IX393311:IY393311 ST393311:SU393311 ACP393311:ACQ393311 AML393311:AMM393311 AWH393311:AWI393311 BGD393311:BGE393311 BPZ393311:BQA393311 BZV393311:BZW393311 CJR393311:CJS393311 CTN393311:CTO393311 DDJ393311:DDK393311 DNF393311:DNG393311 DXB393311:DXC393311 EGX393311:EGY393311 EQT393311:EQU393311 FAP393311:FAQ393311 FKL393311:FKM393311 FUH393311:FUI393311 GED393311:GEE393311 GNZ393311:GOA393311 GXV393311:GXW393311 HHR393311:HHS393311 HRN393311:HRO393311 IBJ393311:IBK393311 ILF393311:ILG393311 IVB393311:IVC393311 JEX393311:JEY393311 JOT393311:JOU393311 JYP393311:JYQ393311 KIL393311:KIM393311 KSH393311:KSI393311 LCD393311:LCE393311 LLZ393311:LMA393311 LVV393311:LVW393311 MFR393311:MFS393311 MPN393311:MPO393311 MZJ393311:MZK393311 NJF393311:NJG393311 NTB393311:NTC393311 OCX393311:OCY393311 OMT393311:OMU393311 OWP393311:OWQ393311 PGL393311:PGM393311 PQH393311:PQI393311 QAD393311:QAE393311 QJZ393311:QKA393311 QTV393311:QTW393311 RDR393311:RDS393311 RNN393311:RNO393311 RXJ393311:RXK393311 SHF393311:SHG393311 SRB393311:SRC393311 TAX393311:TAY393311 TKT393311:TKU393311 TUP393311:TUQ393311 UEL393311:UEM393311 UOH393311:UOI393311 UYD393311:UYE393311 VHZ393311:VIA393311 VRV393311:VRW393311 WBR393311:WBS393311 WLN393311:WLO393311 WVJ393311:WVK393311 D458847 IX458847:IY458847 ST458847:SU458847 ACP458847:ACQ458847 AML458847:AMM458847 AWH458847:AWI458847 BGD458847:BGE458847 BPZ458847:BQA458847 BZV458847:BZW458847 CJR458847:CJS458847 CTN458847:CTO458847 DDJ458847:DDK458847 DNF458847:DNG458847 DXB458847:DXC458847 EGX458847:EGY458847 EQT458847:EQU458847 FAP458847:FAQ458847 FKL458847:FKM458847 FUH458847:FUI458847 GED458847:GEE458847 GNZ458847:GOA458847 GXV458847:GXW458847 HHR458847:HHS458847 HRN458847:HRO458847 IBJ458847:IBK458847 ILF458847:ILG458847 IVB458847:IVC458847 JEX458847:JEY458847 JOT458847:JOU458847 JYP458847:JYQ458847 KIL458847:KIM458847 KSH458847:KSI458847 LCD458847:LCE458847 LLZ458847:LMA458847 LVV458847:LVW458847 MFR458847:MFS458847 MPN458847:MPO458847 MZJ458847:MZK458847 NJF458847:NJG458847 NTB458847:NTC458847 OCX458847:OCY458847 OMT458847:OMU458847 OWP458847:OWQ458847 PGL458847:PGM458847 PQH458847:PQI458847 QAD458847:QAE458847 QJZ458847:QKA458847 QTV458847:QTW458847 RDR458847:RDS458847 RNN458847:RNO458847 RXJ458847:RXK458847 SHF458847:SHG458847 SRB458847:SRC458847 TAX458847:TAY458847 TKT458847:TKU458847 TUP458847:TUQ458847 UEL458847:UEM458847 UOH458847:UOI458847 UYD458847:UYE458847 VHZ458847:VIA458847 VRV458847:VRW458847 WBR458847:WBS458847 WLN458847:WLO458847 WVJ458847:WVK458847 D524383 IX524383:IY524383 ST524383:SU524383 ACP524383:ACQ524383 AML524383:AMM524383 AWH524383:AWI524383 BGD524383:BGE524383 BPZ524383:BQA524383 BZV524383:BZW524383 CJR524383:CJS524383 CTN524383:CTO524383 DDJ524383:DDK524383 DNF524383:DNG524383 DXB524383:DXC524383 EGX524383:EGY524383 EQT524383:EQU524383 FAP524383:FAQ524383 FKL524383:FKM524383 FUH524383:FUI524383 GED524383:GEE524383 GNZ524383:GOA524383 GXV524383:GXW524383 HHR524383:HHS524383 HRN524383:HRO524383 IBJ524383:IBK524383 ILF524383:ILG524383 IVB524383:IVC524383 JEX524383:JEY524383 JOT524383:JOU524383 JYP524383:JYQ524383 KIL524383:KIM524383 KSH524383:KSI524383 LCD524383:LCE524383 LLZ524383:LMA524383 LVV524383:LVW524383 MFR524383:MFS524383 MPN524383:MPO524383 MZJ524383:MZK524383 NJF524383:NJG524383 NTB524383:NTC524383 OCX524383:OCY524383 OMT524383:OMU524383 OWP524383:OWQ524383 PGL524383:PGM524383 PQH524383:PQI524383 QAD524383:QAE524383 QJZ524383:QKA524383 QTV524383:QTW524383 RDR524383:RDS524383 RNN524383:RNO524383 RXJ524383:RXK524383 SHF524383:SHG524383 SRB524383:SRC524383 TAX524383:TAY524383 TKT524383:TKU524383 TUP524383:TUQ524383 UEL524383:UEM524383 UOH524383:UOI524383 UYD524383:UYE524383 VHZ524383:VIA524383 VRV524383:VRW524383 WBR524383:WBS524383 WLN524383:WLO524383 WVJ524383:WVK524383 D589919 IX589919:IY589919 ST589919:SU589919 ACP589919:ACQ589919 AML589919:AMM589919 AWH589919:AWI589919 BGD589919:BGE589919 BPZ589919:BQA589919 BZV589919:BZW589919 CJR589919:CJS589919 CTN589919:CTO589919 DDJ589919:DDK589919 DNF589919:DNG589919 DXB589919:DXC589919 EGX589919:EGY589919 EQT589919:EQU589919 FAP589919:FAQ589919 FKL589919:FKM589919 FUH589919:FUI589919 GED589919:GEE589919 GNZ589919:GOA589919 GXV589919:GXW589919 HHR589919:HHS589919 HRN589919:HRO589919 IBJ589919:IBK589919 ILF589919:ILG589919 IVB589919:IVC589919 JEX589919:JEY589919 JOT589919:JOU589919 JYP589919:JYQ589919 KIL589919:KIM589919 KSH589919:KSI589919 LCD589919:LCE589919 LLZ589919:LMA589919 LVV589919:LVW589919 MFR589919:MFS589919 MPN589919:MPO589919 MZJ589919:MZK589919 NJF589919:NJG589919 NTB589919:NTC589919 OCX589919:OCY589919 OMT589919:OMU589919 OWP589919:OWQ589919 PGL589919:PGM589919 PQH589919:PQI589919 QAD589919:QAE589919 QJZ589919:QKA589919 QTV589919:QTW589919 RDR589919:RDS589919 RNN589919:RNO589919 RXJ589919:RXK589919 SHF589919:SHG589919 SRB589919:SRC589919 TAX589919:TAY589919 TKT589919:TKU589919 TUP589919:TUQ589919 UEL589919:UEM589919 UOH589919:UOI589919 UYD589919:UYE589919 VHZ589919:VIA589919 VRV589919:VRW589919 WBR589919:WBS589919 WLN589919:WLO589919 WVJ589919:WVK589919 D655455 IX655455:IY655455 ST655455:SU655455 ACP655455:ACQ655455 AML655455:AMM655455 AWH655455:AWI655455 BGD655455:BGE655455 BPZ655455:BQA655455 BZV655455:BZW655455 CJR655455:CJS655455 CTN655455:CTO655455 DDJ655455:DDK655455 DNF655455:DNG655455 DXB655455:DXC655455 EGX655455:EGY655455 EQT655455:EQU655455 FAP655455:FAQ655455 FKL655455:FKM655455 FUH655455:FUI655455 GED655455:GEE655455 GNZ655455:GOA655455 GXV655455:GXW655455 HHR655455:HHS655455 HRN655455:HRO655455 IBJ655455:IBK655455 ILF655455:ILG655455 IVB655455:IVC655455 JEX655455:JEY655455 JOT655455:JOU655455 JYP655455:JYQ655455 KIL655455:KIM655455 KSH655455:KSI655455 LCD655455:LCE655455 LLZ655455:LMA655455 LVV655455:LVW655455 MFR655455:MFS655455 MPN655455:MPO655455 MZJ655455:MZK655455 NJF655455:NJG655455 NTB655455:NTC655455 OCX655455:OCY655455 OMT655455:OMU655455 OWP655455:OWQ655455 PGL655455:PGM655455 PQH655455:PQI655455 QAD655455:QAE655455 QJZ655455:QKA655455 QTV655455:QTW655455 RDR655455:RDS655455 RNN655455:RNO655455 RXJ655455:RXK655455 SHF655455:SHG655455 SRB655455:SRC655455 TAX655455:TAY655455 TKT655455:TKU655455 TUP655455:TUQ655455 UEL655455:UEM655455 UOH655455:UOI655455 UYD655455:UYE655455 VHZ655455:VIA655455 VRV655455:VRW655455 WBR655455:WBS655455 WLN655455:WLO655455 WVJ655455:WVK655455 D720991 IX720991:IY720991 ST720991:SU720991 ACP720991:ACQ720991 AML720991:AMM720991 AWH720991:AWI720991 BGD720991:BGE720991 BPZ720991:BQA720991 BZV720991:BZW720991 CJR720991:CJS720991 CTN720991:CTO720991 DDJ720991:DDK720991 DNF720991:DNG720991 DXB720991:DXC720991 EGX720991:EGY720991 EQT720991:EQU720991 FAP720991:FAQ720991 FKL720991:FKM720991 FUH720991:FUI720991 GED720991:GEE720991 GNZ720991:GOA720991 GXV720991:GXW720991 HHR720991:HHS720991 HRN720991:HRO720991 IBJ720991:IBK720991 ILF720991:ILG720991 IVB720991:IVC720991 JEX720991:JEY720991 JOT720991:JOU720991 JYP720991:JYQ720991 KIL720991:KIM720991 KSH720991:KSI720991 LCD720991:LCE720991 LLZ720991:LMA720991 LVV720991:LVW720991 MFR720991:MFS720991 MPN720991:MPO720991 MZJ720991:MZK720991 NJF720991:NJG720991 NTB720991:NTC720991 OCX720991:OCY720991 OMT720991:OMU720991 OWP720991:OWQ720991 PGL720991:PGM720991 PQH720991:PQI720991 QAD720991:QAE720991 QJZ720991:QKA720991 QTV720991:QTW720991 RDR720991:RDS720991 RNN720991:RNO720991 RXJ720991:RXK720991 SHF720991:SHG720991 SRB720991:SRC720991 TAX720991:TAY720991 TKT720991:TKU720991 TUP720991:TUQ720991 UEL720991:UEM720991 UOH720991:UOI720991 UYD720991:UYE720991 VHZ720991:VIA720991 VRV720991:VRW720991 WBR720991:WBS720991 WLN720991:WLO720991 WVJ720991:WVK720991 D786527 IX786527:IY786527 ST786527:SU786527 ACP786527:ACQ786527 AML786527:AMM786527 AWH786527:AWI786527 BGD786527:BGE786527 BPZ786527:BQA786527 BZV786527:BZW786527 CJR786527:CJS786527 CTN786527:CTO786527 DDJ786527:DDK786527 DNF786527:DNG786527 DXB786527:DXC786527 EGX786527:EGY786527 EQT786527:EQU786527 FAP786527:FAQ786527 FKL786527:FKM786527 FUH786527:FUI786527 GED786527:GEE786527 GNZ786527:GOA786527 GXV786527:GXW786527 HHR786527:HHS786527 HRN786527:HRO786527 IBJ786527:IBK786527 ILF786527:ILG786527 IVB786527:IVC786527 JEX786527:JEY786527 JOT786527:JOU786527 JYP786527:JYQ786527 KIL786527:KIM786527 KSH786527:KSI786527 LCD786527:LCE786527 LLZ786527:LMA786527 LVV786527:LVW786527 MFR786527:MFS786527 MPN786527:MPO786527 MZJ786527:MZK786527 NJF786527:NJG786527 NTB786527:NTC786527 OCX786527:OCY786527 OMT786527:OMU786527 OWP786527:OWQ786527 PGL786527:PGM786527 PQH786527:PQI786527 QAD786527:QAE786527 QJZ786527:QKA786527 QTV786527:QTW786527 RDR786527:RDS786527 RNN786527:RNO786527 RXJ786527:RXK786527 SHF786527:SHG786527 SRB786527:SRC786527 TAX786527:TAY786527 TKT786527:TKU786527 TUP786527:TUQ786527 UEL786527:UEM786527 UOH786527:UOI786527 UYD786527:UYE786527 VHZ786527:VIA786527 VRV786527:VRW786527 WBR786527:WBS786527 WLN786527:WLO786527 WVJ786527:WVK786527 D852063 IX852063:IY852063 ST852063:SU852063 ACP852063:ACQ852063 AML852063:AMM852063 AWH852063:AWI852063 BGD852063:BGE852063 BPZ852063:BQA852063 BZV852063:BZW852063 CJR852063:CJS852063 CTN852063:CTO852063 DDJ852063:DDK852063 DNF852063:DNG852063 DXB852063:DXC852063 EGX852063:EGY852063 EQT852063:EQU852063 FAP852063:FAQ852063 FKL852063:FKM852063 FUH852063:FUI852063 GED852063:GEE852063 GNZ852063:GOA852063 GXV852063:GXW852063 HHR852063:HHS852063 HRN852063:HRO852063 IBJ852063:IBK852063 ILF852063:ILG852063 IVB852063:IVC852063 JEX852063:JEY852063 JOT852063:JOU852063 JYP852063:JYQ852063 KIL852063:KIM852063 KSH852063:KSI852063 LCD852063:LCE852063 LLZ852063:LMA852063 LVV852063:LVW852063 MFR852063:MFS852063 MPN852063:MPO852063 MZJ852063:MZK852063 NJF852063:NJG852063 NTB852063:NTC852063 OCX852063:OCY852063 OMT852063:OMU852063 OWP852063:OWQ852063 PGL852063:PGM852063 PQH852063:PQI852063 QAD852063:QAE852063 QJZ852063:QKA852063 QTV852063:QTW852063 RDR852063:RDS852063 RNN852063:RNO852063 RXJ852063:RXK852063 SHF852063:SHG852063 SRB852063:SRC852063 TAX852063:TAY852063 TKT852063:TKU852063 TUP852063:TUQ852063 UEL852063:UEM852063 UOH852063:UOI852063 UYD852063:UYE852063 VHZ852063:VIA852063 VRV852063:VRW852063 WBR852063:WBS852063 WLN852063:WLO852063 WVJ852063:WVK852063 D917599 IX917599:IY917599 ST917599:SU917599 ACP917599:ACQ917599 AML917599:AMM917599 AWH917599:AWI917599 BGD917599:BGE917599 BPZ917599:BQA917599 BZV917599:BZW917599 CJR917599:CJS917599 CTN917599:CTO917599 DDJ917599:DDK917599 DNF917599:DNG917599 DXB917599:DXC917599 EGX917599:EGY917599 EQT917599:EQU917599 FAP917599:FAQ917599 FKL917599:FKM917599 FUH917599:FUI917599 GED917599:GEE917599 GNZ917599:GOA917599 GXV917599:GXW917599 HHR917599:HHS917599 HRN917599:HRO917599 IBJ917599:IBK917599 ILF917599:ILG917599 IVB917599:IVC917599 JEX917599:JEY917599 JOT917599:JOU917599 JYP917599:JYQ917599 KIL917599:KIM917599 KSH917599:KSI917599 LCD917599:LCE917599 LLZ917599:LMA917599 LVV917599:LVW917599 MFR917599:MFS917599 MPN917599:MPO917599 MZJ917599:MZK917599 NJF917599:NJG917599 NTB917599:NTC917599 OCX917599:OCY917599 OMT917599:OMU917599 OWP917599:OWQ917599 PGL917599:PGM917599 PQH917599:PQI917599 QAD917599:QAE917599 QJZ917599:QKA917599 QTV917599:QTW917599 RDR917599:RDS917599 RNN917599:RNO917599 RXJ917599:RXK917599 SHF917599:SHG917599 SRB917599:SRC917599 TAX917599:TAY917599 TKT917599:TKU917599 TUP917599:TUQ917599 UEL917599:UEM917599 UOH917599:UOI917599 UYD917599:UYE917599 VHZ917599:VIA917599 VRV917599:VRW917599 WBR917599:WBS917599 WLN917599:WLO917599 WVJ917599:WVK917599 D983135 IX983135:IY983135 ST983135:SU983135 ACP983135:ACQ983135 AML983135:AMM983135 AWH983135:AWI983135 BGD983135:BGE983135 BPZ983135:BQA983135 BZV983135:BZW983135 CJR983135:CJS983135 CTN983135:CTO983135 DDJ983135:DDK983135 DNF983135:DNG983135 DXB983135:DXC983135 EGX983135:EGY983135 EQT983135:EQU983135 FAP983135:FAQ983135 FKL983135:FKM983135 FUH983135:FUI983135 GED983135:GEE983135 GNZ983135:GOA983135 GXV983135:GXW983135 HHR983135:HHS983135 HRN983135:HRO983135 IBJ983135:IBK983135 ILF983135:ILG983135 IVB983135:IVC983135 JEX983135:JEY983135 JOT983135:JOU983135 JYP983135:JYQ983135 KIL983135:KIM983135 KSH983135:KSI983135 LCD983135:LCE983135 LLZ983135:LMA983135 LVV983135:LVW983135 MFR983135:MFS983135 MPN983135:MPO983135 MZJ983135:MZK983135 NJF983135:NJG983135 NTB983135:NTC983135 OCX983135:OCY983135 OMT983135:OMU983135 OWP983135:OWQ983135 PGL983135:PGM983135 PQH983135:PQI983135 QAD983135:QAE983135 QJZ983135:QKA983135 QTV983135:QTW983135 RDR983135:RDS983135 RNN983135:RNO983135 RXJ983135:RXK983135 SHF983135:SHG983135 SRB983135:SRC983135 TAX983135:TAY983135 TKT983135:TKU983135 TUP983135:TUQ983135 UEL983135:UEM983135 UOH983135:UOI983135 UYD983135:UYE983135 VHZ983135:VIA983135 VRV983135:VRW983135 WBR983135:WBS983135 WLN983135:WLO983135 WVJ983135:WVK983135 D97 IX97:IY97 ST97:SU97 ACP97:ACQ97 AML97:AMM97 AWH97:AWI97 BGD97:BGE97 BPZ97:BQA97 BZV97:BZW97 CJR97:CJS97 CTN97:CTO97 DDJ97:DDK97 DNF97:DNG97 DXB97:DXC97 EGX97:EGY97 EQT97:EQU97 FAP97:FAQ97 FKL97:FKM97 FUH97:FUI97 GED97:GEE97 GNZ97:GOA97 GXV97:GXW97 HHR97:HHS97 HRN97:HRO97 IBJ97:IBK97 ILF97:ILG97 IVB97:IVC97 JEX97:JEY97 JOT97:JOU97 JYP97:JYQ97 KIL97:KIM97 KSH97:KSI97 LCD97:LCE97 LLZ97:LMA97 LVV97:LVW97 MFR97:MFS97 MPN97:MPO97 MZJ97:MZK97 NJF97:NJG97 NTB97:NTC97 OCX97:OCY97 OMT97:OMU97 OWP97:OWQ97 PGL97:PGM97 PQH97:PQI97 QAD97:QAE97 QJZ97:QKA97 QTV97:QTW97 RDR97:RDS97 RNN97:RNO97 RXJ97:RXK97 SHF97:SHG97 SRB97:SRC97 TAX97:TAY97 TKT97:TKU97 TUP97:TUQ97 UEL97:UEM97 UOH97:UOI97 UYD97:UYE97 VHZ97:VIA97 VRV97:VRW97 WBR97:WBS97 WLN97:WLO97 WVJ97:WVK97 D65633 IX65633:IY65633 ST65633:SU65633 ACP65633:ACQ65633 AML65633:AMM65633 AWH65633:AWI65633 BGD65633:BGE65633 BPZ65633:BQA65633 BZV65633:BZW65633 CJR65633:CJS65633 CTN65633:CTO65633 DDJ65633:DDK65633 DNF65633:DNG65633 DXB65633:DXC65633 EGX65633:EGY65633 EQT65633:EQU65633 FAP65633:FAQ65633 FKL65633:FKM65633 FUH65633:FUI65633 GED65633:GEE65633 GNZ65633:GOA65633 GXV65633:GXW65633 HHR65633:HHS65633 HRN65633:HRO65633 IBJ65633:IBK65633 ILF65633:ILG65633 IVB65633:IVC65633 JEX65633:JEY65633 JOT65633:JOU65633 JYP65633:JYQ65633 KIL65633:KIM65633 KSH65633:KSI65633 LCD65633:LCE65633 LLZ65633:LMA65633 LVV65633:LVW65633 MFR65633:MFS65633 MPN65633:MPO65633 MZJ65633:MZK65633 NJF65633:NJG65633 NTB65633:NTC65633 OCX65633:OCY65633 OMT65633:OMU65633 OWP65633:OWQ65633 PGL65633:PGM65633 PQH65633:PQI65633 QAD65633:QAE65633 QJZ65633:QKA65633 QTV65633:QTW65633 RDR65633:RDS65633 RNN65633:RNO65633 RXJ65633:RXK65633 SHF65633:SHG65633 SRB65633:SRC65633 TAX65633:TAY65633 TKT65633:TKU65633 TUP65633:TUQ65633 UEL65633:UEM65633 UOH65633:UOI65633 UYD65633:UYE65633 VHZ65633:VIA65633 VRV65633:VRW65633 WBR65633:WBS65633 WLN65633:WLO65633 WVJ65633:WVK65633 D131169 IX131169:IY131169 ST131169:SU131169 ACP131169:ACQ131169 AML131169:AMM131169 AWH131169:AWI131169 BGD131169:BGE131169 BPZ131169:BQA131169 BZV131169:BZW131169 CJR131169:CJS131169 CTN131169:CTO131169 DDJ131169:DDK131169 DNF131169:DNG131169 DXB131169:DXC131169 EGX131169:EGY131169 EQT131169:EQU131169 FAP131169:FAQ131169 FKL131169:FKM131169 FUH131169:FUI131169 GED131169:GEE131169 GNZ131169:GOA131169 GXV131169:GXW131169 HHR131169:HHS131169 HRN131169:HRO131169 IBJ131169:IBK131169 ILF131169:ILG131169 IVB131169:IVC131169 JEX131169:JEY131169 JOT131169:JOU131169 JYP131169:JYQ131169 KIL131169:KIM131169 KSH131169:KSI131169 LCD131169:LCE131169 LLZ131169:LMA131169 LVV131169:LVW131169 MFR131169:MFS131169 MPN131169:MPO131169 MZJ131169:MZK131169 NJF131169:NJG131169 NTB131169:NTC131169 OCX131169:OCY131169 OMT131169:OMU131169 OWP131169:OWQ131169 PGL131169:PGM131169 PQH131169:PQI131169 QAD131169:QAE131169 QJZ131169:QKA131169 QTV131169:QTW131169 RDR131169:RDS131169 RNN131169:RNO131169 RXJ131169:RXK131169 SHF131169:SHG131169 SRB131169:SRC131169 TAX131169:TAY131169 TKT131169:TKU131169 TUP131169:TUQ131169 UEL131169:UEM131169 UOH131169:UOI131169 UYD131169:UYE131169 VHZ131169:VIA131169 VRV131169:VRW131169 WBR131169:WBS131169 WLN131169:WLO131169 WVJ131169:WVK131169 D196705 IX196705:IY196705 ST196705:SU196705 ACP196705:ACQ196705 AML196705:AMM196705 AWH196705:AWI196705 BGD196705:BGE196705 BPZ196705:BQA196705 BZV196705:BZW196705 CJR196705:CJS196705 CTN196705:CTO196705 DDJ196705:DDK196705 DNF196705:DNG196705 DXB196705:DXC196705 EGX196705:EGY196705 EQT196705:EQU196705 FAP196705:FAQ196705 FKL196705:FKM196705 FUH196705:FUI196705 GED196705:GEE196705 GNZ196705:GOA196705 GXV196705:GXW196705 HHR196705:HHS196705 HRN196705:HRO196705 IBJ196705:IBK196705 ILF196705:ILG196705 IVB196705:IVC196705 JEX196705:JEY196705 JOT196705:JOU196705 JYP196705:JYQ196705 KIL196705:KIM196705 KSH196705:KSI196705 LCD196705:LCE196705 LLZ196705:LMA196705 LVV196705:LVW196705 MFR196705:MFS196705 MPN196705:MPO196705 MZJ196705:MZK196705 NJF196705:NJG196705 NTB196705:NTC196705 OCX196705:OCY196705 OMT196705:OMU196705 OWP196705:OWQ196705 PGL196705:PGM196705 PQH196705:PQI196705 QAD196705:QAE196705 QJZ196705:QKA196705 QTV196705:QTW196705 RDR196705:RDS196705 RNN196705:RNO196705 RXJ196705:RXK196705 SHF196705:SHG196705 SRB196705:SRC196705 TAX196705:TAY196705 TKT196705:TKU196705 TUP196705:TUQ196705 UEL196705:UEM196705 UOH196705:UOI196705 UYD196705:UYE196705 VHZ196705:VIA196705 VRV196705:VRW196705 WBR196705:WBS196705 WLN196705:WLO196705 WVJ196705:WVK196705 D262241 IX262241:IY262241 ST262241:SU262241 ACP262241:ACQ262241 AML262241:AMM262241 AWH262241:AWI262241 BGD262241:BGE262241 BPZ262241:BQA262241 BZV262241:BZW262241 CJR262241:CJS262241 CTN262241:CTO262241 DDJ262241:DDK262241 DNF262241:DNG262241 DXB262241:DXC262241 EGX262241:EGY262241 EQT262241:EQU262241 FAP262241:FAQ262241 FKL262241:FKM262241 FUH262241:FUI262241 GED262241:GEE262241 GNZ262241:GOA262241 GXV262241:GXW262241 HHR262241:HHS262241 HRN262241:HRO262241 IBJ262241:IBK262241 ILF262241:ILG262241 IVB262241:IVC262241 JEX262241:JEY262241 JOT262241:JOU262241 JYP262241:JYQ262241 KIL262241:KIM262241 KSH262241:KSI262241 LCD262241:LCE262241 LLZ262241:LMA262241 LVV262241:LVW262241 MFR262241:MFS262241 MPN262241:MPO262241 MZJ262241:MZK262241 NJF262241:NJG262241 NTB262241:NTC262241 OCX262241:OCY262241 OMT262241:OMU262241 OWP262241:OWQ262241 PGL262241:PGM262241 PQH262241:PQI262241 QAD262241:QAE262241 QJZ262241:QKA262241 QTV262241:QTW262241 RDR262241:RDS262241 RNN262241:RNO262241 RXJ262241:RXK262241 SHF262241:SHG262241 SRB262241:SRC262241 TAX262241:TAY262241 TKT262241:TKU262241 TUP262241:TUQ262241 UEL262241:UEM262241 UOH262241:UOI262241 UYD262241:UYE262241 VHZ262241:VIA262241 VRV262241:VRW262241 WBR262241:WBS262241 WLN262241:WLO262241 WVJ262241:WVK262241 D327777 IX327777:IY327777 ST327777:SU327777 ACP327777:ACQ327777 AML327777:AMM327777 AWH327777:AWI327777 BGD327777:BGE327777 BPZ327777:BQA327777 BZV327777:BZW327777 CJR327777:CJS327777 CTN327777:CTO327777 DDJ327777:DDK327777 DNF327777:DNG327777 DXB327777:DXC327777 EGX327777:EGY327777 EQT327777:EQU327777 FAP327777:FAQ327777 FKL327777:FKM327777 FUH327777:FUI327777 GED327777:GEE327777 GNZ327777:GOA327777 GXV327777:GXW327777 HHR327777:HHS327777 HRN327777:HRO327777 IBJ327777:IBK327777 ILF327777:ILG327777 IVB327777:IVC327777 JEX327777:JEY327777 JOT327777:JOU327777 JYP327777:JYQ327777 KIL327777:KIM327777 KSH327777:KSI327777 LCD327777:LCE327777 LLZ327777:LMA327777 LVV327777:LVW327777 MFR327777:MFS327777 MPN327777:MPO327777 MZJ327777:MZK327777 NJF327777:NJG327777 NTB327777:NTC327777 OCX327777:OCY327777 OMT327777:OMU327777 OWP327777:OWQ327777 PGL327777:PGM327777 PQH327777:PQI327777 QAD327777:QAE327777 QJZ327777:QKA327777 QTV327777:QTW327777 RDR327777:RDS327777 RNN327777:RNO327777 RXJ327777:RXK327777 SHF327777:SHG327777 SRB327777:SRC327777 TAX327777:TAY327777 TKT327777:TKU327777 TUP327777:TUQ327777 UEL327777:UEM327777 UOH327777:UOI327777 UYD327777:UYE327777 VHZ327777:VIA327777 VRV327777:VRW327777 WBR327777:WBS327777 WLN327777:WLO327777 WVJ327777:WVK327777 D393313 IX393313:IY393313 ST393313:SU393313 ACP393313:ACQ393313 AML393313:AMM393313 AWH393313:AWI393313 BGD393313:BGE393313 BPZ393313:BQA393313 BZV393313:BZW393313 CJR393313:CJS393313 CTN393313:CTO393313 DDJ393313:DDK393313 DNF393313:DNG393313 DXB393313:DXC393313 EGX393313:EGY393313 EQT393313:EQU393313 FAP393313:FAQ393313 FKL393313:FKM393313 FUH393313:FUI393313 GED393313:GEE393313 GNZ393313:GOA393313 GXV393313:GXW393313 HHR393313:HHS393313 HRN393313:HRO393313 IBJ393313:IBK393313 ILF393313:ILG393313 IVB393313:IVC393313 JEX393313:JEY393313 JOT393313:JOU393313 JYP393313:JYQ393313 KIL393313:KIM393313 KSH393313:KSI393313 LCD393313:LCE393313 LLZ393313:LMA393313 LVV393313:LVW393313 MFR393313:MFS393313 MPN393313:MPO393313 MZJ393313:MZK393313 NJF393313:NJG393313 NTB393313:NTC393313 OCX393313:OCY393313 OMT393313:OMU393313 OWP393313:OWQ393313 PGL393313:PGM393313 PQH393313:PQI393313 QAD393313:QAE393313 QJZ393313:QKA393313 QTV393313:QTW393313 RDR393313:RDS393313 RNN393313:RNO393313 RXJ393313:RXK393313 SHF393313:SHG393313 SRB393313:SRC393313 TAX393313:TAY393313 TKT393313:TKU393313 TUP393313:TUQ393313 UEL393313:UEM393313 UOH393313:UOI393313 UYD393313:UYE393313 VHZ393313:VIA393313 VRV393313:VRW393313 WBR393313:WBS393313 WLN393313:WLO393313 WVJ393313:WVK393313 D458849 IX458849:IY458849 ST458849:SU458849 ACP458849:ACQ458849 AML458849:AMM458849 AWH458849:AWI458849 BGD458849:BGE458849 BPZ458849:BQA458849 BZV458849:BZW458849 CJR458849:CJS458849 CTN458849:CTO458849 DDJ458849:DDK458849 DNF458849:DNG458849 DXB458849:DXC458849 EGX458849:EGY458849 EQT458849:EQU458849 FAP458849:FAQ458849 FKL458849:FKM458849 FUH458849:FUI458849 GED458849:GEE458849 GNZ458849:GOA458849 GXV458849:GXW458849 HHR458849:HHS458849 HRN458849:HRO458849 IBJ458849:IBK458849 ILF458849:ILG458849 IVB458849:IVC458849 JEX458849:JEY458849 JOT458849:JOU458849 JYP458849:JYQ458849 KIL458849:KIM458849 KSH458849:KSI458849 LCD458849:LCE458849 LLZ458849:LMA458849 LVV458849:LVW458849 MFR458849:MFS458849 MPN458849:MPO458849 MZJ458849:MZK458849 NJF458849:NJG458849 NTB458849:NTC458849 OCX458849:OCY458849 OMT458849:OMU458849 OWP458849:OWQ458849 PGL458849:PGM458849 PQH458849:PQI458849 QAD458849:QAE458849 QJZ458849:QKA458849 QTV458849:QTW458849 RDR458849:RDS458849 RNN458849:RNO458849 RXJ458849:RXK458849 SHF458849:SHG458849 SRB458849:SRC458849 TAX458849:TAY458849 TKT458849:TKU458849 TUP458849:TUQ458849 UEL458849:UEM458849 UOH458849:UOI458849 UYD458849:UYE458849 VHZ458849:VIA458849 VRV458849:VRW458849 WBR458849:WBS458849 WLN458849:WLO458849 WVJ458849:WVK458849 D524385 IX524385:IY524385 ST524385:SU524385 ACP524385:ACQ524385 AML524385:AMM524385 AWH524385:AWI524385 BGD524385:BGE524385 BPZ524385:BQA524385 BZV524385:BZW524385 CJR524385:CJS524385 CTN524385:CTO524385 DDJ524385:DDK524385 DNF524385:DNG524385 DXB524385:DXC524385 EGX524385:EGY524385 EQT524385:EQU524385 FAP524385:FAQ524385 FKL524385:FKM524385 FUH524385:FUI524385 GED524385:GEE524385 GNZ524385:GOA524385 GXV524385:GXW524385 HHR524385:HHS524385 HRN524385:HRO524385 IBJ524385:IBK524385 ILF524385:ILG524385 IVB524385:IVC524385 JEX524385:JEY524385 JOT524385:JOU524385 JYP524385:JYQ524385 KIL524385:KIM524385 KSH524385:KSI524385 LCD524385:LCE524385 LLZ524385:LMA524385 LVV524385:LVW524385 MFR524385:MFS524385 MPN524385:MPO524385 MZJ524385:MZK524385 NJF524385:NJG524385 NTB524385:NTC524385 OCX524385:OCY524385 OMT524385:OMU524385 OWP524385:OWQ524385 PGL524385:PGM524385 PQH524385:PQI524385 QAD524385:QAE524385 QJZ524385:QKA524385 QTV524385:QTW524385 RDR524385:RDS524385 RNN524385:RNO524385 RXJ524385:RXK524385 SHF524385:SHG524385 SRB524385:SRC524385 TAX524385:TAY524385 TKT524385:TKU524385 TUP524385:TUQ524385 UEL524385:UEM524385 UOH524385:UOI524385 UYD524385:UYE524385 VHZ524385:VIA524385 VRV524385:VRW524385 WBR524385:WBS524385 WLN524385:WLO524385 WVJ524385:WVK524385 D589921 IX589921:IY589921 ST589921:SU589921 ACP589921:ACQ589921 AML589921:AMM589921 AWH589921:AWI589921 BGD589921:BGE589921 BPZ589921:BQA589921 BZV589921:BZW589921 CJR589921:CJS589921 CTN589921:CTO589921 DDJ589921:DDK589921 DNF589921:DNG589921 DXB589921:DXC589921 EGX589921:EGY589921 EQT589921:EQU589921 FAP589921:FAQ589921 FKL589921:FKM589921 FUH589921:FUI589921 GED589921:GEE589921 GNZ589921:GOA589921 GXV589921:GXW589921 HHR589921:HHS589921 HRN589921:HRO589921 IBJ589921:IBK589921 ILF589921:ILG589921 IVB589921:IVC589921 JEX589921:JEY589921 JOT589921:JOU589921 JYP589921:JYQ589921 KIL589921:KIM589921 KSH589921:KSI589921 LCD589921:LCE589921 LLZ589921:LMA589921 LVV589921:LVW589921 MFR589921:MFS589921 MPN589921:MPO589921 MZJ589921:MZK589921 NJF589921:NJG589921 NTB589921:NTC589921 OCX589921:OCY589921 OMT589921:OMU589921 OWP589921:OWQ589921 PGL589921:PGM589921 PQH589921:PQI589921 QAD589921:QAE589921 QJZ589921:QKA589921 QTV589921:QTW589921 RDR589921:RDS589921 RNN589921:RNO589921 RXJ589921:RXK589921 SHF589921:SHG589921 SRB589921:SRC589921 TAX589921:TAY589921 TKT589921:TKU589921 TUP589921:TUQ589921 UEL589921:UEM589921 UOH589921:UOI589921 UYD589921:UYE589921 VHZ589921:VIA589921 VRV589921:VRW589921 WBR589921:WBS589921 WLN589921:WLO589921 WVJ589921:WVK589921 D655457 IX655457:IY655457 ST655457:SU655457 ACP655457:ACQ655457 AML655457:AMM655457 AWH655457:AWI655457 BGD655457:BGE655457 BPZ655457:BQA655457 BZV655457:BZW655457 CJR655457:CJS655457 CTN655457:CTO655457 DDJ655457:DDK655457 DNF655457:DNG655457 DXB655457:DXC655457 EGX655457:EGY655457 EQT655457:EQU655457 FAP655457:FAQ655457 FKL655457:FKM655457 FUH655457:FUI655457 GED655457:GEE655457 GNZ655457:GOA655457 GXV655457:GXW655457 HHR655457:HHS655457 HRN655457:HRO655457 IBJ655457:IBK655457 ILF655457:ILG655457 IVB655457:IVC655457 JEX655457:JEY655457 JOT655457:JOU655457 JYP655457:JYQ655457 KIL655457:KIM655457 KSH655457:KSI655457 LCD655457:LCE655457 LLZ655457:LMA655457 LVV655457:LVW655457 MFR655457:MFS655457 MPN655457:MPO655457 MZJ655457:MZK655457 NJF655457:NJG655457 NTB655457:NTC655457 OCX655457:OCY655457 OMT655457:OMU655457 OWP655457:OWQ655457 PGL655457:PGM655457 PQH655457:PQI655457 QAD655457:QAE655457 QJZ655457:QKA655457 QTV655457:QTW655457 RDR655457:RDS655457 RNN655457:RNO655457 RXJ655457:RXK655457 SHF655457:SHG655457 SRB655457:SRC655457 TAX655457:TAY655457 TKT655457:TKU655457 TUP655457:TUQ655457 UEL655457:UEM655457 UOH655457:UOI655457 UYD655457:UYE655457 VHZ655457:VIA655457 VRV655457:VRW655457 WBR655457:WBS655457 WLN655457:WLO655457 WVJ655457:WVK655457 D720993 IX720993:IY720993 ST720993:SU720993 ACP720993:ACQ720993 AML720993:AMM720993 AWH720993:AWI720993 BGD720993:BGE720993 BPZ720993:BQA720993 BZV720993:BZW720993 CJR720993:CJS720993 CTN720993:CTO720993 DDJ720993:DDK720993 DNF720993:DNG720993 DXB720993:DXC720993 EGX720993:EGY720993 EQT720993:EQU720993 FAP720993:FAQ720993 FKL720993:FKM720993 FUH720993:FUI720993 GED720993:GEE720993 GNZ720993:GOA720993 GXV720993:GXW720993 HHR720993:HHS720993 HRN720993:HRO720993 IBJ720993:IBK720993 ILF720993:ILG720993 IVB720993:IVC720993 JEX720993:JEY720993 JOT720993:JOU720993 JYP720993:JYQ720993 KIL720993:KIM720993 KSH720993:KSI720993 LCD720993:LCE720993 LLZ720993:LMA720993 LVV720993:LVW720993 MFR720993:MFS720993 MPN720993:MPO720993 MZJ720993:MZK720993 NJF720993:NJG720993 NTB720993:NTC720993 OCX720993:OCY720993 OMT720993:OMU720993 OWP720993:OWQ720993 PGL720993:PGM720993 PQH720993:PQI720993 QAD720993:QAE720993 QJZ720993:QKA720993 QTV720993:QTW720993 RDR720993:RDS720993 RNN720993:RNO720993 RXJ720993:RXK720993 SHF720993:SHG720993 SRB720993:SRC720993 TAX720993:TAY720993 TKT720993:TKU720993 TUP720993:TUQ720993 UEL720993:UEM720993 UOH720993:UOI720993 UYD720993:UYE720993 VHZ720993:VIA720993 VRV720993:VRW720993 WBR720993:WBS720993 WLN720993:WLO720993 WVJ720993:WVK720993 D786529 IX786529:IY786529 ST786529:SU786529 ACP786529:ACQ786529 AML786529:AMM786529 AWH786529:AWI786529 BGD786529:BGE786529 BPZ786529:BQA786529 BZV786529:BZW786529 CJR786529:CJS786529 CTN786529:CTO786529 DDJ786529:DDK786529 DNF786529:DNG786529 DXB786529:DXC786529 EGX786529:EGY786529 EQT786529:EQU786529 FAP786529:FAQ786529 FKL786529:FKM786529 FUH786529:FUI786529 GED786529:GEE786529 GNZ786529:GOA786529 GXV786529:GXW786529 HHR786529:HHS786529 HRN786529:HRO786529 IBJ786529:IBK786529 ILF786529:ILG786529 IVB786529:IVC786529 JEX786529:JEY786529 JOT786529:JOU786529 JYP786529:JYQ786529 KIL786529:KIM786529 KSH786529:KSI786529 LCD786529:LCE786529 LLZ786529:LMA786529 LVV786529:LVW786529 MFR786529:MFS786529 MPN786529:MPO786529 MZJ786529:MZK786529 NJF786529:NJG786529 NTB786529:NTC786529 OCX786529:OCY786529 OMT786529:OMU786529 OWP786529:OWQ786529 PGL786529:PGM786529 PQH786529:PQI786529 QAD786529:QAE786529 QJZ786529:QKA786529 QTV786529:QTW786529 RDR786529:RDS786529 RNN786529:RNO786529 RXJ786529:RXK786529 SHF786529:SHG786529 SRB786529:SRC786529 TAX786529:TAY786529 TKT786529:TKU786529 TUP786529:TUQ786529 UEL786529:UEM786529 UOH786529:UOI786529 UYD786529:UYE786529 VHZ786529:VIA786529 VRV786529:VRW786529 WBR786529:WBS786529 WLN786529:WLO786529 WVJ786529:WVK786529 D852065 IX852065:IY852065 ST852065:SU852065 ACP852065:ACQ852065 AML852065:AMM852065 AWH852065:AWI852065 BGD852065:BGE852065 BPZ852065:BQA852065 BZV852065:BZW852065 CJR852065:CJS852065 CTN852065:CTO852065 DDJ852065:DDK852065 DNF852065:DNG852065 DXB852065:DXC852065 EGX852065:EGY852065 EQT852065:EQU852065 FAP852065:FAQ852065 FKL852065:FKM852065 FUH852065:FUI852065 GED852065:GEE852065 GNZ852065:GOA852065 GXV852065:GXW852065 HHR852065:HHS852065 HRN852065:HRO852065 IBJ852065:IBK852065 ILF852065:ILG852065 IVB852065:IVC852065 JEX852065:JEY852065 JOT852065:JOU852065 JYP852065:JYQ852065 KIL852065:KIM852065 KSH852065:KSI852065 LCD852065:LCE852065 LLZ852065:LMA852065 LVV852065:LVW852065 MFR852065:MFS852065 MPN852065:MPO852065 MZJ852065:MZK852065 NJF852065:NJG852065 NTB852065:NTC852065 OCX852065:OCY852065 OMT852065:OMU852065 OWP852065:OWQ852065 PGL852065:PGM852065 PQH852065:PQI852065 QAD852065:QAE852065 QJZ852065:QKA852065 QTV852065:QTW852065 RDR852065:RDS852065 RNN852065:RNO852065 RXJ852065:RXK852065 SHF852065:SHG852065 SRB852065:SRC852065 TAX852065:TAY852065 TKT852065:TKU852065 TUP852065:TUQ852065 UEL852065:UEM852065 UOH852065:UOI852065 UYD852065:UYE852065 VHZ852065:VIA852065 VRV852065:VRW852065 WBR852065:WBS852065 WLN852065:WLO852065 WVJ852065:WVK852065 D917601 IX917601:IY917601 ST917601:SU917601 ACP917601:ACQ917601 AML917601:AMM917601 AWH917601:AWI917601 BGD917601:BGE917601 BPZ917601:BQA917601 BZV917601:BZW917601 CJR917601:CJS917601 CTN917601:CTO917601 DDJ917601:DDK917601 DNF917601:DNG917601 DXB917601:DXC917601 EGX917601:EGY917601 EQT917601:EQU917601 FAP917601:FAQ917601 FKL917601:FKM917601 FUH917601:FUI917601 GED917601:GEE917601 GNZ917601:GOA917601 GXV917601:GXW917601 HHR917601:HHS917601 HRN917601:HRO917601 IBJ917601:IBK917601 ILF917601:ILG917601 IVB917601:IVC917601 JEX917601:JEY917601 JOT917601:JOU917601 JYP917601:JYQ917601 KIL917601:KIM917601 KSH917601:KSI917601 LCD917601:LCE917601 LLZ917601:LMA917601 LVV917601:LVW917601 MFR917601:MFS917601 MPN917601:MPO917601 MZJ917601:MZK917601 NJF917601:NJG917601 NTB917601:NTC917601 OCX917601:OCY917601 OMT917601:OMU917601 OWP917601:OWQ917601 PGL917601:PGM917601 PQH917601:PQI917601 QAD917601:QAE917601 QJZ917601:QKA917601 QTV917601:QTW917601 RDR917601:RDS917601 RNN917601:RNO917601 RXJ917601:RXK917601 SHF917601:SHG917601 SRB917601:SRC917601 TAX917601:TAY917601 TKT917601:TKU917601 TUP917601:TUQ917601 UEL917601:UEM917601 UOH917601:UOI917601 UYD917601:UYE917601 VHZ917601:VIA917601 VRV917601:VRW917601 WBR917601:WBS917601 WLN917601:WLO917601 WVJ917601:WVK917601 D983137 IX983137:IY983137 ST983137:SU983137 ACP983137:ACQ983137 AML983137:AMM983137 AWH983137:AWI983137 BGD983137:BGE983137 BPZ983137:BQA983137 BZV983137:BZW983137 CJR983137:CJS983137 CTN983137:CTO983137 DDJ983137:DDK983137 DNF983137:DNG983137 DXB983137:DXC983137 EGX983137:EGY983137 EQT983137:EQU983137 FAP983137:FAQ983137 FKL983137:FKM983137 FUH983137:FUI983137 GED983137:GEE983137 GNZ983137:GOA983137 GXV983137:GXW983137 HHR983137:HHS983137 HRN983137:HRO983137 IBJ983137:IBK983137 ILF983137:ILG983137 IVB983137:IVC983137 JEX983137:JEY983137 JOT983137:JOU983137 JYP983137:JYQ983137 KIL983137:KIM983137 KSH983137:KSI983137 LCD983137:LCE983137 LLZ983137:LMA983137 LVV983137:LVW983137 MFR983137:MFS983137 MPN983137:MPO983137 MZJ983137:MZK983137 NJF983137:NJG983137 NTB983137:NTC983137 OCX983137:OCY983137 OMT983137:OMU983137 OWP983137:OWQ983137 PGL983137:PGM983137 PQH983137:PQI983137 QAD983137:QAE983137 QJZ983137:QKA983137 QTV983137:QTW983137 RDR983137:RDS983137 RNN983137:RNO983137 RXJ983137:RXK983137 SHF983137:SHG983137 SRB983137:SRC983137 TAX983137:TAY983137 TKT983137:TKU983137 TUP983137:TUQ983137 UEL983137:UEM983137 UOH983137:UOI983137 UYD983137:UYE983137 VHZ983137:VIA983137 VRV983137:VRW983137 WBR983137:WBS983137 WLN983137:WLO983137 WVJ983137:WVK983137 D99 IX99:IY99 ST99:SU99 ACP99:ACQ99 AML99:AMM99 AWH99:AWI99 BGD99:BGE99 BPZ99:BQA99 BZV99:BZW99 CJR99:CJS99 CTN99:CTO99 DDJ99:DDK99 DNF99:DNG99 DXB99:DXC99 EGX99:EGY99 EQT99:EQU99 FAP99:FAQ99 FKL99:FKM99 FUH99:FUI99 GED99:GEE99 GNZ99:GOA99 GXV99:GXW99 HHR99:HHS99 HRN99:HRO99 IBJ99:IBK99 ILF99:ILG99 IVB99:IVC99 JEX99:JEY99 JOT99:JOU99 JYP99:JYQ99 KIL99:KIM99 KSH99:KSI99 LCD99:LCE99 LLZ99:LMA99 LVV99:LVW99 MFR99:MFS99 MPN99:MPO99 MZJ99:MZK99 NJF99:NJG99 NTB99:NTC99 OCX99:OCY99 OMT99:OMU99 OWP99:OWQ99 PGL99:PGM99 PQH99:PQI99 QAD99:QAE99 QJZ99:QKA99 QTV99:QTW99 RDR99:RDS99 RNN99:RNO99 RXJ99:RXK99 SHF99:SHG99 SRB99:SRC99 TAX99:TAY99 TKT99:TKU99 TUP99:TUQ99 UEL99:UEM99 UOH99:UOI99 UYD99:UYE99 VHZ99:VIA99 VRV99:VRW99 WBR99:WBS99 WLN99:WLO99 WVJ99:WVK99 D65635 IX65635:IY65635 ST65635:SU65635 ACP65635:ACQ65635 AML65635:AMM65635 AWH65635:AWI65635 BGD65635:BGE65635 BPZ65635:BQA65635 BZV65635:BZW65635 CJR65635:CJS65635 CTN65635:CTO65635 DDJ65635:DDK65635 DNF65635:DNG65635 DXB65635:DXC65635 EGX65635:EGY65635 EQT65635:EQU65635 FAP65635:FAQ65635 FKL65635:FKM65635 FUH65635:FUI65635 GED65635:GEE65635 GNZ65635:GOA65635 GXV65635:GXW65635 HHR65635:HHS65635 HRN65635:HRO65635 IBJ65635:IBK65635 ILF65635:ILG65635 IVB65635:IVC65635 JEX65635:JEY65635 JOT65635:JOU65635 JYP65635:JYQ65635 KIL65635:KIM65635 KSH65635:KSI65635 LCD65635:LCE65635 LLZ65635:LMA65635 LVV65635:LVW65635 MFR65635:MFS65635 MPN65635:MPO65635 MZJ65635:MZK65635 NJF65635:NJG65635 NTB65635:NTC65635 OCX65635:OCY65635 OMT65635:OMU65635 OWP65635:OWQ65635 PGL65635:PGM65635 PQH65635:PQI65635 QAD65635:QAE65635 QJZ65635:QKA65635 QTV65635:QTW65635 RDR65635:RDS65635 RNN65635:RNO65635 RXJ65635:RXK65635 SHF65635:SHG65635 SRB65635:SRC65635 TAX65635:TAY65635 TKT65635:TKU65635 TUP65635:TUQ65635 UEL65635:UEM65635 UOH65635:UOI65635 UYD65635:UYE65635 VHZ65635:VIA65635 VRV65635:VRW65635 WBR65635:WBS65635 WLN65635:WLO65635 WVJ65635:WVK65635 D131171 IX131171:IY131171 ST131171:SU131171 ACP131171:ACQ131171 AML131171:AMM131171 AWH131171:AWI131171 BGD131171:BGE131171 BPZ131171:BQA131171 BZV131171:BZW131171 CJR131171:CJS131171 CTN131171:CTO131171 DDJ131171:DDK131171 DNF131171:DNG131171 DXB131171:DXC131171 EGX131171:EGY131171 EQT131171:EQU131171 FAP131171:FAQ131171 FKL131171:FKM131171 FUH131171:FUI131171 GED131171:GEE131171 GNZ131171:GOA131171 GXV131171:GXW131171 HHR131171:HHS131171 HRN131171:HRO131171 IBJ131171:IBK131171 ILF131171:ILG131171 IVB131171:IVC131171 JEX131171:JEY131171 JOT131171:JOU131171 JYP131171:JYQ131171 KIL131171:KIM131171 KSH131171:KSI131171 LCD131171:LCE131171 LLZ131171:LMA131171 LVV131171:LVW131171 MFR131171:MFS131171 MPN131171:MPO131171 MZJ131171:MZK131171 NJF131171:NJG131171 NTB131171:NTC131171 OCX131171:OCY131171 OMT131171:OMU131171 OWP131171:OWQ131171 PGL131171:PGM131171 PQH131171:PQI131171 QAD131171:QAE131171 QJZ131171:QKA131171 QTV131171:QTW131171 RDR131171:RDS131171 RNN131171:RNO131171 RXJ131171:RXK131171 SHF131171:SHG131171 SRB131171:SRC131171 TAX131171:TAY131171 TKT131171:TKU131171 TUP131171:TUQ131171 UEL131171:UEM131171 UOH131171:UOI131171 UYD131171:UYE131171 VHZ131171:VIA131171 VRV131171:VRW131171 WBR131171:WBS131171 WLN131171:WLO131171 WVJ131171:WVK131171 D196707 IX196707:IY196707 ST196707:SU196707 ACP196707:ACQ196707 AML196707:AMM196707 AWH196707:AWI196707 BGD196707:BGE196707 BPZ196707:BQA196707 BZV196707:BZW196707 CJR196707:CJS196707 CTN196707:CTO196707 DDJ196707:DDK196707 DNF196707:DNG196707 DXB196707:DXC196707 EGX196707:EGY196707 EQT196707:EQU196707 FAP196707:FAQ196707 FKL196707:FKM196707 FUH196707:FUI196707 GED196707:GEE196707 GNZ196707:GOA196707 GXV196707:GXW196707 HHR196707:HHS196707 HRN196707:HRO196707 IBJ196707:IBK196707 ILF196707:ILG196707 IVB196707:IVC196707 JEX196707:JEY196707 JOT196707:JOU196707 JYP196707:JYQ196707 KIL196707:KIM196707 KSH196707:KSI196707 LCD196707:LCE196707 LLZ196707:LMA196707 LVV196707:LVW196707 MFR196707:MFS196707 MPN196707:MPO196707 MZJ196707:MZK196707 NJF196707:NJG196707 NTB196707:NTC196707 OCX196707:OCY196707 OMT196707:OMU196707 OWP196707:OWQ196707 PGL196707:PGM196707 PQH196707:PQI196707 QAD196707:QAE196707 QJZ196707:QKA196707 QTV196707:QTW196707 RDR196707:RDS196707 RNN196707:RNO196707 RXJ196707:RXK196707 SHF196707:SHG196707 SRB196707:SRC196707 TAX196707:TAY196707 TKT196707:TKU196707 TUP196707:TUQ196707 UEL196707:UEM196707 UOH196707:UOI196707 UYD196707:UYE196707 VHZ196707:VIA196707 VRV196707:VRW196707 WBR196707:WBS196707 WLN196707:WLO196707 WVJ196707:WVK196707 D262243 IX262243:IY262243 ST262243:SU262243 ACP262243:ACQ262243 AML262243:AMM262243 AWH262243:AWI262243 BGD262243:BGE262243 BPZ262243:BQA262243 BZV262243:BZW262243 CJR262243:CJS262243 CTN262243:CTO262243 DDJ262243:DDK262243 DNF262243:DNG262243 DXB262243:DXC262243 EGX262243:EGY262243 EQT262243:EQU262243 FAP262243:FAQ262243 FKL262243:FKM262243 FUH262243:FUI262243 GED262243:GEE262243 GNZ262243:GOA262243 GXV262243:GXW262243 HHR262243:HHS262243 HRN262243:HRO262243 IBJ262243:IBK262243 ILF262243:ILG262243 IVB262243:IVC262243 JEX262243:JEY262243 JOT262243:JOU262243 JYP262243:JYQ262243 KIL262243:KIM262243 KSH262243:KSI262243 LCD262243:LCE262243 LLZ262243:LMA262243 LVV262243:LVW262243 MFR262243:MFS262243 MPN262243:MPO262243 MZJ262243:MZK262243 NJF262243:NJG262243 NTB262243:NTC262243 OCX262243:OCY262243 OMT262243:OMU262243 OWP262243:OWQ262243 PGL262243:PGM262243 PQH262243:PQI262243 QAD262243:QAE262243 QJZ262243:QKA262243 QTV262243:QTW262243 RDR262243:RDS262243 RNN262243:RNO262243 RXJ262243:RXK262243 SHF262243:SHG262243 SRB262243:SRC262243 TAX262243:TAY262243 TKT262243:TKU262243 TUP262243:TUQ262243 UEL262243:UEM262243 UOH262243:UOI262243 UYD262243:UYE262243 VHZ262243:VIA262243 VRV262243:VRW262243 WBR262243:WBS262243 WLN262243:WLO262243 WVJ262243:WVK262243 D327779 IX327779:IY327779 ST327779:SU327779 ACP327779:ACQ327779 AML327779:AMM327779 AWH327779:AWI327779 BGD327779:BGE327779 BPZ327779:BQA327779 BZV327779:BZW327779 CJR327779:CJS327779 CTN327779:CTO327779 DDJ327779:DDK327779 DNF327779:DNG327779 DXB327779:DXC327779 EGX327779:EGY327779 EQT327779:EQU327779 FAP327779:FAQ327779 FKL327779:FKM327779 FUH327779:FUI327779 GED327779:GEE327779 GNZ327779:GOA327779 GXV327779:GXW327779 HHR327779:HHS327779 HRN327779:HRO327779 IBJ327779:IBK327779 ILF327779:ILG327779 IVB327779:IVC327779 JEX327779:JEY327779 JOT327779:JOU327779 JYP327779:JYQ327779 KIL327779:KIM327779 KSH327779:KSI327779 LCD327779:LCE327779 LLZ327779:LMA327779 LVV327779:LVW327779 MFR327779:MFS327779 MPN327779:MPO327779 MZJ327779:MZK327779 NJF327779:NJG327779 NTB327779:NTC327779 OCX327779:OCY327779 OMT327779:OMU327779 OWP327779:OWQ327779 PGL327779:PGM327779 PQH327779:PQI327779 QAD327779:QAE327779 QJZ327779:QKA327779 QTV327779:QTW327779 RDR327779:RDS327779 RNN327779:RNO327779 RXJ327779:RXK327779 SHF327779:SHG327779 SRB327779:SRC327779 TAX327779:TAY327779 TKT327779:TKU327779 TUP327779:TUQ327779 UEL327779:UEM327779 UOH327779:UOI327779 UYD327779:UYE327779 VHZ327779:VIA327779 VRV327779:VRW327779 WBR327779:WBS327779 WLN327779:WLO327779 WVJ327779:WVK327779 D393315 IX393315:IY393315 ST393315:SU393315 ACP393315:ACQ393315 AML393315:AMM393315 AWH393315:AWI393315 BGD393315:BGE393315 BPZ393315:BQA393315 BZV393315:BZW393315 CJR393315:CJS393315 CTN393315:CTO393315 DDJ393315:DDK393315 DNF393315:DNG393315 DXB393315:DXC393315 EGX393315:EGY393315 EQT393315:EQU393315 FAP393315:FAQ393315 FKL393315:FKM393315 FUH393315:FUI393315 GED393315:GEE393315 GNZ393315:GOA393315 GXV393315:GXW393315 HHR393315:HHS393315 HRN393315:HRO393315 IBJ393315:IBK393315 ILF393315:ILG393315 IVB393315:IVC393315 JEX393315:JEY393315 JOT393315:JOU393315 JYP393315:JYQ393315 KIL393315:KIM393315 KSH393315:KSI393315 LCD393315:LCE393315 LLZ393315:LMA393315 LVV393315:LVW393315 MFR393315:MFS393315 MPN393315:MPO393315 MZJ393315:MZK393315 NJF393315:NJG393315 NTB393315:NTC393315 OCX393315:OCY393315 OMT393315:OMU393315 OWP393315:OWQ393315 PGL393315:PGM393315 PQH393315:PQI393315 QAD393315:QAE393315 QJZ393315:QKA393315 QTV393315:QTW393315 RDR393315:RDS393315 RNN393315:RNO393315 RXJ393315:RXK393315 SHF393315:SHG393315 SRB393315:SRC393315 TAX393315:TAY393315 TKT393315:TKU393315 TUP393315:TUQ393315 UEL393315:UEM393315 UOH393315:UOI393315 UYD393315:UYE393315 VHZ393315:VIA393315 VRV393315:VRW393315 WBR393315:WBS393315 WLN393315:WLO393315 WVJ393315:WVK393315 D458851 IX458851:IY458851 ST458851:SU458851 ACP458851:ACQ458851 AML458851:AMM458851 AWH458851:AWI458851 BGD458851:BGE458851 BPZ458851:BQA458851 BZV458851:BZW458851 CJR458851:CJS458851 CTN458851:CTO458851 DDJ458851:DDK458851 DNF458851:DNG458851 DXB458851:DXC458851 EGX458851:EGY458851 EQT458851:EQU458851 FAP458851:FAQ458851 FKL458851:FKM458851 FUH458851:FUI458851 GED458851:GEE458851 GNZ458851:GOA458851 GXV458851:GXW458851 HHR458851:HHS458851 HRN458851:HRO458851 IBJ458851:IBK458851 ILF458851:ILG458851 IVB458851:IVC458851 JEX458851:JEY458851 JOT458851:JOU458851 JYP458851:JYQ458851 KIL458851:KIM458851 KSH458851:KSI458851 LCD458851:LCE458851 LLZ458851:LMA458851 LVV458851:LVW458851 MFR458851:MFS458851 MPN458851:MPO458851 MZJ458851:MZK458851 NJF458851:NJG458851 NTB458851:NTC458851 OCX458851:OCY458851 OMT458851:OMU458851 OWP458851:OWQ458851 PGL458851:PGM458851 PQH458851:PQI458851 QAD458851:QAE458851 QJZ458851:QKA458851 QTV458851:QTW458851 RDR458851:RDS458851 RNN458851:RNO458851 RXJ458851:RXK458851 SHF458851:SHG458851 SRB458851:SRC458851 TAX458851:TAY458851 TKT458851:TKU458851 TUP458851:TUQ458851 UEL458851:UEM458851 UOH458851:UOI458851 UYD458851:UYE458851 VHZ458851:VIA458851 VRV458851:VRW458851 WBR458851:WBS458851 WLN458851:WLO458851 WVJ458851:WVK458851 D524387 IX524387:IY524387 ST524387:SU524387 ACP524387:ACQ524387 AML524387:AMM524387 AWH524387:AWI524387 BGD524387:BGE524387 BPZ524387:BQA524387 BZV524387:BZW524387 CJR524387:CJS524387 CTN524387:CTO524387 DDJ524387:DDK524387 DNF524387:DNG524387 DXB524387:DXC524387 EGX524387:EGY524387 EQT524387:EQU524387 FAP524387:FAQ524387 FKL524387:FKM524387 FUH524387:FUI524387 GED524387:GEE524387 GNZ524387:GOA524387 GXV524387:GXW524387 HHR524387:HHS524387 HRN524387:HRO524387 IBJ524387:IBK524387 ILF524387:ILG524387 IVB524387:IVC524387 JEX524387:JEY524387 JOT524387:JOU524387 JYP524387:JYQ524387 KIL524387:KIM524387 KSH524387:KSI524387 LCD524387:LCE524387 LLZ524387:LMA524387 LVV524387:LVW524387 MFR524387:MFS524387 MPN524387:MPO524387 MZJ524387:MZK524387 NJF524387:NJG524387 NTB524387:NTC524387 OCX524387:OCY524387 OMT524387:OMU524387 OWP524387:OWQ524387 PGL524387:PGM524387 PQH524387:PQI524387 QAD524387:QAE524387 QJZ524387:QKA524387 QTV524387:QTW524387 RDR524387:RDS524387 RNN524387:RNO524387 RXJ524387:RXK524387 SHF524387:SHG524387 SRB524387:SRC524387 TAX524387:TAY524387 TKT524387:TKU524387 TUP524387:TUQ524387 UEL524387:UEM524387 UOH524387:UOI524387 UYD524387:UYE524387 VHZ524387:VIA524387 VRV524387:VRW524387 WBR524387:WBS524387 WLN524387:WLO524387 WVJ524387:WVK524387 D589923 IX589923:IY589923 ST589923:SU589923 ACP589923:ACQ589923 AML589923:AMM589923 AWH589923:AWI589923 BGD589923:BGE589923 BPZ589923:BQA589923 BZV589923:BZW589923 CJR589923:CJS589923 CTN589923:CTO589923 DDJ589923:DDK589923 DNF589923:DNG589923 DXB589923:DXC589923 EGX589923:EGY589923 EQT589923:EQU589923 FAP589923:FAQ589923 FKL589923:FKM589923 FUH589923:FUI589923 GED589923:GEE589923 GNZ589923:GOA589923 GXV589923:GXW589923 HHR589923:HHS589923 HRN589923:HRO589923 IBJ589923:IBK589923 ILF589923:ILG589923 IVB589923:IVC589923 JEX589923:JEY589923 JOT589923:JOU589923 JYP589923:JYQ589923 KIL589923:KIM589923 KSH589923:KSI589923 LCD589923:LCE589923 LLZ589923:LMA589923 LVV589923:LVW589923 MFR589923:MFS589923 MPN589923:MPO589923 MZJ589923:MZK589923 NJF589923:NJG589923 NTB589923:NTC589923 OCX589923:OCY589923 OMT589923:OMU589923 OWP589923:OWQ589923 PGL589923:PGM589923 PQH589923:PQI589923 QAD589923:QAE589923 QJZ589923:QKA589923 QTV589923:QTW589923 RDR589923:RDS589923 RNN589923:RNO589923 RXJ589923:RXK589923 SHF589923:SHG589923 SRB589923:SRC589923 TAX589923:TAY589923 TKT589923:TKU589923 TUP589923:TUQ589923 UEL589923:UEM589923 UOH589923:UOI589923 UYD589923:UYE589923 VHZ589923:VIA589923 VRV589923:VRW589923 WBR589923:WBS589923 WLN589923:WLO589923 WVJ589923:WVK589923 D655459 IX655459:IY655459 ST655459:SU655459 ACP655459:ACQ655459 AML655459:AMM655459 AWH655459:AWI655459 BGD655459:BGE655459 BPZ655459:BQA655459 BZV655459:BZW655459 CJR655459:CJS655459 CTN655459:CTO655459 DDJ655459:DDK655459 DNF655459:DNG655459 DXB655459:DXC655459 EGX655459:EGY655459 EQT655459:EQU655459 FAP655459:FAQ655459 FKL655459:FKM655459 FUH655459:FUI655459 GED655459:GEE655459 GNZ655459:GOA655459 GXV655459:GXW655459 HHR655459:HHS655459 HRN655459:HRO655459 IBJ655459:IBK655459 ILF655459:ILG655459 IVB655459:IVC655459 JEX655459:JEY655459 JOT655459:JOU655459 JYP655459:JYQ655459 KIL655459:KIM655459 KSH655459:KSI655459 LCD655459:LCE655459 LLZ655459:LMA655459 LVV655459:LVW655459 MFR655459:MFS655459 MPN655459:MPO655459 MZJ655459:MZK655459 NJF655459:NJG655459 NTB655459:NTC655459 OCX655459:OCY655459 OMT655459:OMU655459 OWP655459:OWQ655459 PGL655459:PGM655459 PQH655459:PQI655459 QAD655459:QAE655459 QJZ655459:QKA655459 QTV655459:QTW655459 RDR655459:RDS655459 RNN655459:RNO655459 RXJ655459:RXK655459 SHF655459:SHG655459 SRB655459:SRC655459 TAX655459:TAY655459 TKT655459:TKU655459 TUP655459:TUQ655459 UEL655459:UEM655459 UOH655459:UOI655459 UYD655459:UYE655459 VHZ655459:VIA655459 VRV655459:VRW655459 WBR655459:WBS655459 WLN655459:WLO655459 WVJ655459:WVK655459 D720995 IX720995:IY720995 ST720995:SU720995 ACP720995:ACQ720995 AML720995:AMM720995 AWH720995:AWI720995 BGD720995:BGE720995 BPZ720995:BQA720995 BZV720995:BZW720995 CJR720995:CJS720995 CTN720995:CTO720995 DDJ720995:DDK720995 DNF720995:DNG720995 DXB720995:DXC720995 EGX720995:EGY720995 EQT720995:EQU720995 FAP720995:FAQ720995 FKL720995:FKM720995 FUH720995:FUI720995 GED720995:GEE720995 GNZ720995:GOA720995 GXV720995:GXW720995 HHR720995:HHS720995 HRN720995:HRO720995 IBJ720995:IBK720995 ILF720995:ILG720995 IVB720995:IVC720995 JEX720995:JEY720995 JOT720995:JOU720995 JYP720995:JYQ720995 KIL720995:KIM720995 KSH720995:KSI720995 LCD720995:LCE720995 LLZ720995:LMA720995 LVV720995:LVW720995 MFR720995:MFS720995 MPN720995:MPO720995 MZJ720995:MZK720995 NJF720995:NJG720995 NTB720995:NTC720995 OCX720995:OCY720995 OMT720995:OMU720995 OWP720995:OWQ720995 PGL720995:PGM720995 PQH720995:PQI720995 QAD720995:QAE720995 QJZ720995:QKA720995 QTV720995:QTW720995 RDR720995:RDS720995 RNN720995:RNO720995 RXJ720995:RXK720995 SHF720995:SHG720995 SRB720995:SRC720995 TAX720995:TAY720995 TKT720995:TKU720995 TUP720995:TUQ720995 UEL720995:UEM720995 UOH720995:UOI720995 UYD720995:UYE720995 VHZ720995:VIA720995 VRV720995:VRW720995 WBR720995:WBS720995 WLN720995:WLO720995 WVJ720995:WVK720995 D786531 IX786531:IY786531 ST786531:SU786531 ACP786531:ACQ786531 AML786531:AMM786531 AWH786531:AWI786531 BGD786531:BGE786531 BPZ786531:BQA786531 BZV786531:BZW786531 CJR786531:CJS786531 CTN786531:CTO786531 DDJ786531:DDK786531 DNF786531:DNG786531 DXB786531:DXC786531 EGX786531:EGY786531 EQT786531:EQU786531 FAP786531:FAQ786531 FKL786531:FKM786531 FUH786531:FUI786531 GED786531:GEE786531 GNZ786531:GOA786531 GXV786531:GXW786531 HHR786531:HHS786531 HRN786531:HRO786531 IBJ786531:IBK786531 ILF786531:ILG786531 IVB786531:IVC786531 JEX786531:JEY786531 JOT786531:JOU786531 JYP786531:JYQ786531 KIL786531:KIM786531 KSH786531:KSI786531 LCD786531:LCE786531 LLZ786531:LMA786531 LVV786531:LVW786531 MFR786531:MFS786531 MPN786531:MPO786531 MZJ786531:MZK786531 NJF786531:NJG786531 NTB786531:NTC786531 OCX786531:OCY786531 OMT786531:OMU786531 OWP786531:OWQ786531 PGL786531:PGM786531 PQH786531:PQI786531 QAD786531:QAE786531 QJZ786531:QKA786531 QTV786531:QTW786531 RDR786531:RDS786531 RNN786531:RNO786531 RXJ786531:RXK786531 SHF786531:SHG786531 SRB786531:SRC786531 TAX786531:TAY786531 TKT786531:TKU786531 TUP786531:TUQ786531 UEL786531:UEM786531 UOH786531:UOI786531 UYD786531:UYE786531 VHZ786531:VIA786531 VRV786531:VRW786531 WBR786531:WBS786531 WLN786531:WLO786531 WVJ786531:WVK786531 D852067 IX852067:IY852067 ST852067:SU852067 ACP852067:ACQ852067 AML852067:AMM852067 AWH852067:AWI852067 BGD852067:BGE852067 BPZ852067:BQA852067 BZV852067:BZW852067 CJR852067:CJS852067 CTN852067:CTO852067 DDJ852067:DDK852067 DNF852067:DNG852067 DXB852067:DXC852067 EGX852067:EGY852067 EQT852067:EQU852067 FAP852067:FAQ852067 FKL852067:FKM852067 FUH852067:FUI852067 GED852067:GEE852067 GNZ852067:GOA852067 GXV852067:GXW852067 HHR852067:HHS852067 HRN852067:HRO852067 IBJ852067:IBK852067 ILF852067:ILG852067 IVB852067:IVC852067 JEX852067:JEY852067 JOT852067:JOU852067 JYP852067:JYQ852067 KIL852067:KIM852067 KSH852067:KSI852067 LCD852067:LCE852067 LLZ852067:LMA852067 LVV852067:LVW852067 MFR852067:MFS852067 MPN852067:MPO852067 MZJ852067:MZK852067 NJF852067:NJG852067 NTB852067:NTC852067 OCX852067:OCY852067 OMT852067:OMU852067 OWP852067:OWQ852067 PGL852067:PGM852067 PQH852067:PQI852067 QAD852067:QAE852067 QJZ852067:QKA852067 QTV852067:QTW852067 RDR852067:RDS852067 RNN852067:RNO852067 RXJ852067:RXK852067 SHF852067:SHG852067 SRB852067:SRC852067 TAX852067:TAY852067 TKT852067:TKU852067 TUP852067:TUQ852067 UEL852067:UEM852067 UOH852067:UOI852067 UYD852067:UYE852067 VHZ852067:VIA852067 VRV852067:VRW852067 WBR852067:WBS852067 WLN852067:WLO852067 WVJ852067:WVK852067 D917603 IX917603:IY917603 ST917603:SU917603 ACP917603:ACQ917603 AML917603:AMM917603 AWH917603:AWI917603 BGD917603:BGE917603 BPZ917603:BQA917603 BZV917603:BZW917603 CJR917603:CJS917603 CTN917603:CTO917603 DDJ917603:DDK917603 DNF917603:DNG917603 DXB917603:DXC917603 EGX917603:EGY917603 EQT917603:EQU917603 FAP917603:FAQ917603 FKL917603:FKM917603 FUH917603:FUI917603 GED917603:GEE917603 GNZ917603:GOA917603 GXV917603:GXW917603 HHR917603:HHS917603 HRN917603:HRO917603 IBJ917603:IBK917603 ILF917603:ILG917603 IVB917603:IVC917603 JEX917603:JEY917603 JOT917603:JOU917603 JYP917603:JYQ917603 KIL917603:KIM917603 KSH917603:KSI917603 LCD917603:LCE917603 LLZ917603:LMA917603 LVV917603:LVW917603 MFR917603:MFS917603 MPN917603:MPO917603 MZJ917603:MZK917603 NJF917603:NJG917603 NTB917603:NTC917603 OCX917603:OCY917603 OMT917603:OMU917603 OWP917603:OWQ917603 PGL917603:PGM917603 PQH917603:PQI917603 QAD917603:QAE917603 QJZ917603:QKA917603 QTV917603:QTW917603 RDR917603:RDS917603 RNN917603:RNO917603 RXJ917603:RXK917603 SHF917603:SHG917603 SRB917603:SRC917603 TAX917603:TAY917603 TKT917603:TKU917603 TUP917603:TUQ917603 UEL917603:UEM917603 UOH917603:UOI917603 UYD917603:UYE917603 VHZ917603:VIA917603 VRV917603:VRW917603 WBR917603:WBS917603 WLN917603:WLO917603 WVJ917603:WVK917603 D983139 IX983139:IY983139 ST983139:SU983139 ACP983139:ACQ983139 AML983139:AMM983139 AWH983139:AWI983139 BGD983139:BGE983139 BPZ983139:BQA983139 BZV983139:BZW983139 CJR983139:CJS983139 CTN983139:CTO983139 DDJ983139:DDK983139 DNF983139:DNG983139 DXB983139:DXC983139 EGX983139:EGY983139 EQT983139:EQU983139 FAP983139:FAQ983139 FKL983139:FKM983139 FUH983139:FUI983139 GED983139:GEE983139 GNZ983139:GOA983139 GXV983139:GXW983139 HHR983139:HHS983139 HRN983139:HRO983139 IBJ983139:IBK983139 ILF983139:ILG983139 IVB983139:IVC983139 JEX983139:JEY983139 JOT983139:JOU983139 JYP983139:JYQ983139 KIL983139:KIM983139 KSH983139:KSI983139 LCD983139:LCE983139 LLZ983139:LMA983139 LVV983139:LVW983139 MFR983139:MFS983139 MPN983139:MPO983139 MZJ983139:MZK983139 NJF983139:NJG983139 NTB983139:NTC983139 OCX983139:OCY983139 OMT983139:OMU983139 OWP983139:OWQ983139 PGL983139:PGM983139 PQH983139:PQI983139 QAD983139:QAE983139 QJZ983139:QKA983139 QTV983139:QTW983139 RDR983139:RDS983139 RNN983139:RNO983139 RXJ983139:RXK983139 SHF983139:SHG983139 SRB983139:SRC983139 TAX983139:TAY983139 TKT983139:TKU983139 TUP983139:TUQ983139 UEL983139:UEM983139 UOH983139:UOI983139 UYD983139:UYE983139 VHZ983139:VIA983139 VRV983139:VRW983139 WBR983139:WBS983139 WLN983139:WLO983139 WVJ983139:WVK983139 D101 IX101:IY101 ST101:SU101 ACP101:ACQ101 AML101:AMM101 AWH101:AWI101 BGD101:BGE101 BPZ101:BQA101 BZV101:BZW101 CJR101:CJS101 CTN101:CTO101 DDJ101:DDK101 DNF101:DNG101 DXB101:DXC101 EGX101:EGY101 EQT101:EQU101 FAP101:FAQ101 FKL101:FKM101 FUH101:FUI101 GED101:GEE101 GNZ101:GOA101 GXV101:GXW101 HHR101:HHS101 HRN101:HRO101 IBJ101:IBK101 ILF101:ILG101 IVB101:IVC101 JEX101:JEY101 JOT101:JOU101 JYP101:JYQ101 KIL101:KIM101 KSH101:KSI101 LCD101:LCE101 LLZ101:LMA101 LVV101:LVW101 MFR101:MFS101 MPN101:MPO101 MZJ101:MZK101 NJF101:NJG101 NTB101:NTC101 OCX101:OCY101 OMT101:OMU101 OWP101:OWQ101 PGL101:PGM101 PQH101:PQI101 QAD101:QAE101 QJZ101:QKA101 QTV101:QTW101 RDR101:RDS101 RNN101:RNO101 RXJ101:RXK101 SHF101:SHG101 SRB101:SRC101 TAX101:TAY101 TKT101:TKU101 TUP101:TUQ101 UEL101:UEM101 UOH101:UOI101 UYD101:UYE101 VHZ101:VIA101 VRV101:VRW101 WBR101:WBS101 WLN101:WLO101 WVJ101:WVK101 D65637 IX65637:IY65637 ST65637:SU65637 ACP65637:ACQ65637 AML65637:AMM65637 AWH65637:AWI65637 BGD65637:BGE65637 BPZ65637:BQA65637 BZV65637:BZW65637 CJR65637:CJS65637 CTN65637:CTO65637 DDJ65637:DDK65637 DNF65637:DNG65637 DXB65637:DXC65637 EGX65637:EGY65637 EQT65637:EQU65637 FAP65637:FAQ65637 FKL65637:FKM65637 FUH65637:FUI65637 GED65637:GEE65637 GNZ65637:GOA65637 GXV65637:GXW65637 HHR65637:HHS65637 HRN65637:HRO65637 IBJ65637:IBK65637 ILF65637:ILG65637 IVB65637:IVC65637 JEX65637:JEY65637 JOT65637:JOU65637 JYP65637:JYQ65637 KIL65637:KIM65637 KSH65637:KSI65637 LCD65637:LCE65637 LLZ65637:LMA65637 LVV65637:LVW65637 MFR65637:MFS65637 MPN65637:MPO65637 MZJ65637:MZK65637 NJF65637:NJG65637 NTB65637:NTC65637 OCX65637:OCY65637 OMT65637:OMU65637 OWP65637:OWQ65637 PGL65637:PGM65637 PQH65637:PQI65637 QAD65637:QAE65637 QJZ65637:QKA65637 QTV65637:QTW65637 RDR65637:RDS65637 RNN65637:RNO65637 RXJ65637:RXK65637 SHF65637:SHG65637 SRB65637:SRC65637 TAX65637:TAY65637 TKT65637:TKU65637 TUP65637:TUQ65637 UEL65637:UEM65637 UOH65637:UOI65637 UYD65637:UYE65637 VHZ65637:VIA65637 VRV65637:VRW65637 WBR65637:WBS65637 WLN65637:WLO65637 WVJ65637:WVK65637 D131173 IX131173:IY131173 ST131173:SU131173 ACP131173:ACQ131173 AML131173:AMM131173 AWH131173:AWI131173 BGD131173:BGE131173 BPZ131173:BQA131173 BZV131173:BZW131173 CJR131173:CJS131173 CTN131173:CTO131173 DDJ131173:DDK131173 DNF131173:DNG131173 DXB131173:DXC131173 EGX131173:EGY131173 EQT131173:EQU131173 FAP131173:FAQ131173 FKL131173:FKM131173 FUH131173:FUI131173 GED131173:GEE131173 GNZ131173:GOA131173 GXV131173:GXW131173 HHR131173:HHS131173 HRN131173:HRO131173 IBJ131173:IBK131173 ILF131173:ILG131173 IVB131173:IVC131173 JEX131173:JEY131173 JOT131173:JOU131173 JYP131173:JYQ131173 KIL131173:KIM131173 KSH131173:KSI131173 LCD131173:LCE131173 LLZ131173:LMA131173 LVV131173:LVW131173 MFR131173:MFS131173 MPN131173:MPO131173 MZJ131173:MZK131173 NJF131173:NJG131173 NTB131173:NTC131173 OCX131173:OCY131173 OMT131173:OMU131173 OWP131173:OWQ131173 PGL131173:PGM131173 PQH131173:PQI131173 QAD131173:QAE131173 QJZ131173:QKA131173 QTV131173:QTW131173 RDR131173:RDS131173 RNN131173:RNO131173 RXJ131173:RXK131173 SHF131173:SHG131173 SRB131173:SRC131173 TAX131173:TAY131173 TKT131173:TKU131173 TUP131173:TUQ131173 UEL131173:UEM131173 UOH131173:UOI131173 UYD131173:UYE131173 VHZ131173:VIA131173 VRV131173:VRW131173 WBR131173:WBS131173 WLN131173:WLO131173 WVJ131173:WVK131173 D196709 IX196709:IY196709 ST196709:SU196709 ACP196709:ACQ196709 AML196709:AMM196709 AWH196709:AWI196709 BGD196709:BGE196709 BPZ196709:BQA196709 BZV196709:BZW196709 CJR196709:CJS196709 CTN196709:CTO196709 DDJ196709:DDK196709 DNF196709:DNG196709 DXB196709:DXC196709 EGX196709:EGY196709 EQT196709:EQU196709 FAP196709:FAQ196709 FKL196709:FKM196709 FUH196709:FUI196709 GED196709:GEE196709 GNZ196709:GOA196709 GXV196709:GXW196709 HHR196709:HHS196709 HRN196709:HRO196709 IBJ196709:IBK196709 ILF196709:ILG196709 IVB196709:IVC196709 JEX196709:JEY196709 JOT196709:JOU196709 JYP196709:JYQ196709 KIL196709:KIM196709 KSH196709:KSI196709 LCD196709:LCE196709 LLZ196709:LMA196709 LVV196709:LVW196709 MFR196709:MFS196709 MPN196709:MPO196709 MZJ196709:MZK196709 NJF196709:NJG196709 NTB196709:NTC196709 OCX196709:OCY196709 OMT196709:OMU196709 OWP196709:OWQ196709 PGL196709:PGM196709 PQH196709:PQI196709 QAD196709:QAE196709 QJZ196709:QKA196709 QTV196709:QTW196709 RDR196709:RDS196709 RNN196709:RNO196709 RXJ196709:RXK196709 SHF196709:SHG196709 SRB196709:SRC196709 TAX196709:TAY196709 TKT196709:TKU196709 TUP196709:TUQ196709 UEL196709:UEM196709 UOH196709:UOI196709 UYD196709:UYE196709 VHZ196709:VIA196709 VRV196709:VRW196709 WBR196709:WBS196709 WLN196709:WLO196709 WVJ196709:WVK196709 D262245 IX262245:IY262245 ST262245:SU262245 ACP262245:ACQ262245 AML262245:AMM262245 AWH262245:AWI262245 BGD262245:BGE262245 BPZ262245:BQA262245 BZV262245:BZW262245 CJR262245:CJS262245 CTN262245:CTO262245 DDJ262245:DDK262245 DNF262245:DNG262245 DXB262245:DXC262245 EGX262245:EGY262245 EQT262245:EQU262245 FAP262245:FAQ262245 FKL262245:FKM262245 FUH262245:FUI262245 GED262245:GEE262245 GNZ262245:GOA262245 GXV262245:GXW262245 HHR262245:HHS262245 HRN262245:HRO262245 IBJ262245:IBK262245 ILF262245:ILG262245 IVB262245:IVC262245 JEX262245:JEY262245 JOT262245:JOU262245 JYP262245:JYQ262245 KIL262245:KIM262245 KSH262245:KSI262245 LCD262245:LCE262245 LLZ262245:LMA262245 LVV262245:LVW262245 MFR262245:MFS262245 MPN262245:MPO262245 MZJ262245:MZK262245 NJF262245:NJG262245 NTB262245:NTC262245 OCX262245:OCY262245 OMT262245:OMU262245 OWP262245:OWQ262245 PGL262245:PGM262245 PQH262245:PQI262245 QAD262245:QAE262245 QJZ262245:QKA262245 QTV262245:QTW262245 RDR262245:RDS262245 RNN262245:RNO262245 RXJ262245:RXK262245 SHF262245:SHG262245 SRB262245:SRC262245 TAX262245:TAY262245 TKT262245:TKU262245 TUP262245:TUQ262245 UEL262245:UEM262245 UOH262245:UOI262245 UYD262245:UYE262245 VHZ262245:VIA262245 VRV262245:VRW262245 WBR262245:WBS262245 WLN262245:WLO262245 WVJ262245:WVK262245 D327781 IX327781:IY327781 ST327781:SU327781 ACP327781:ACQ327781 AML327781:AMM327781 AWH327781:AWI327781 BGD327781:BGE327781 BPZ327781:BQA327781 BZV327781:BZW327781 CJR327781:CJS327781 CTN327781:CTO327781 DDJ327781:DDK327781 DNF327781:DNG327781 DXB327781:DXC327781 EGX327781:EGY327781 EQT327781:EQU327781 FAP327781:FAQ327781 FKL327781:FKM327781 FUH327781:FUI327781 GED327781:GEE327781 GNZ327781:GOA327781 GXV327781:GXW327781 HHR327781:HHS327781 HRN327781:HRO327781 IBJ327781:IBK327781 ILF327781:ILG327781 IVB327781:IVC327781 JEX327781:JEY327781 JOT327781:JOU327781 JYP327781:JYQ327781 KIL327781:KIM327781 KSH327781:KSI327781 LCD327781:LCE327781 LLZ327781:LMA327781 LVV327781:LVW327781 MFR327781:MFS327781 MPN327781:MPO327781 MZJ327781:MZK327781 NJF327781:NJG327781 NTB327781:NTC327781 OCX327781:OCY327781 OMT327781:OMU327781 OWP327781:OWQ327781 PGL327781:PGM327781 PQH327781:PQI327781 QAD327781:QAE327781 QJZ327781:QKA327781 QTV327781:QTW327781 RDR327781:RDS327781 RNN327781:RNO327781 RXJ327781:RXK327781 SHF327781:SHG327781 SRB327781:SRC327781 TAX327781:TAY327781 TKT327781:TKU327781 TUP327781:TUQ327781 UEL327781:UEM327781 UOH327781:UOI327781 UYD327781:UYE327781 VHZ327781:VIA327781 VRV327781:VRW327781 WBR327781:WBS327781 WLN327781:WLO327781 WVJ327781:WVK327781 D393317 IX393317:IY393317 ST393317:SU393317 ACP393317:ACQ393317 AML393317:AMM393317 AWH393317:AWI393317 BGD393317:BGE393317 BPZ393317:BQA393317 BZV393317:BZW393317 CJR393317:CJS393317 CTN393317:CTO393317 DDJ393317:DDK393317 DNF393317:DNG393317 DXB393317:DXC393317 EGX393317:EGY393317 EQT393317:EQU393317 FAP393317:FAQ393317 FKL393317:FKM393317 FUH393317:FUI393317 GED393317:GEE393317 GNZ393317:GOA393317 GXV393317:GXW393317 HHR393317:HHS393317 HRN393317:HRO393317 IBJ393317:IBK393317 ILF393317:ILG393317 IVB393317:IVC393317 JEX393317:JEY393317 JOT393317:JOU393317 JYP393317:JYQ393317 KIL393317:KIM393317 KSH393317:KSI393317 LCD393317:LCE393317 LLZ393317:LMA393317 LVV393317:LVW393317 MFR393317:MFS393317 MPN393317:MPO393317 MZJ393317:MZK393317 NJF393317:NJG393317 NTB393317:NTC393317 OCX393317:OCY393317 OMT393317:OMU393317 OWP393317:OWQ393317 PGL393317:PGM393317 PQH393317:PQI393317 QAD393317:QAE393317 QJZ393317:QKA393317 QTV393317:QTW393317 RDR393317:RDS393317 RNN393317:RNO393317 RXJ393317:RXK393317 SHF393317:SHG393317 SRB393317:SRC393317 TAX393317:TAY393317 TKT393317:TKU393317 TUP393317:TUQ393317 UEL393317:UEM393317 UOH393317:UOI393317 UYD393317:UYE393317 VHZ393317:VIA393317 VRV393317:VRW393317 WBR393317:WBS393317 WLN393317:WLO393317 WVJ393317:WVK393317 D458853 IX458853:IY458853 ST458853:SU458853 ACP458853:ACQ458853 AML458853:AMM458853 AWH458853:AWI458853 BGD458853:BGE458853 BPZ458853:BQA458853 BZV458853:BZW458853 CJR458853:CJS458853 CTN458853:CTO458853 DDJ458853:DDK458853 DNF458853:DNG458853 DXB458853:DXC458853 EGX458853:EGY458853 EQT458853:EQU458853 FAP458853:FAQ458853 FKL458853:FKM458853 FUH458853:FUI458853 GED458853:GEE458853 GNZ458853:GOA458853 GXV458853:GXW458853 HHR458853:HHS458853 HRN458853:HRO458853 IBJ458853:IBK458853 ILF458853:ILG458853 IVB458853:IVC458853 JEX458853:JEY458853 JOT458853:JOU458853 JYP458853:JYQ458853 KIL458853:KIM458853 KSH458853:KSI458853 LCD458853:LCE458853 LLZ458853:LMA458853 LVV458853:LVW458853 MFR458853:MFS458853 MPN458853:MPO458853 MZJ458853:MZK458853 NJF458853:NJG458853 NTB458853:NTC458853 OCX458853:OCY458853 OMT458853:OMU458853 OWP458853:OWQ458853 PGL458853:PGM458853 PQH458853:PQI458853 QAD458853:QAE458853 QJZ458853:QKA458853 QTV458853:QTW458853 RDR458853:RDS458853 RNN458853:RNO458853 RXJ458853:RXK458853 SHF458853:SHG458853 SRB458853:SRC458853 TAX458853:TAY458853 TKT458853:TKU458853 TUP458853:TUQ458853 UEL458853:UEM458853 UOH458853:UOI458853 UYD458853:UYE458853 VHZ458853:VIA458853 VRV458853:VRW458853 WBR458853:WBS458853 WLN458853:WLO458853 WVJ458853:WVK458853 D524389 IX524389:IY524389 ST524389:SU524389 ACP524389:ACQ524389 AML524389:AMM524389 AWH524389:AWI524389 BGD524389:BGE524389 BPZ524389:BQA524389 BZV524389:BZW524389 CJR524389:CJS524389 CTN524389:CTO524389 DDJ524389:DDK524389 DNF524389:DNG524389 DXB524389:DXC524389 EGX524389:EGY524389 EQT524389:EQU524389 FAP524389:FAQ524389 FKL524389:FKM524389 FUH524389:FUI524389 GED524389:GEE524389 GNZ524389:GOA524389 GXV524389:GXW524389 HHR524389:HHS524389 HRN524389:HRO524389 IBJ524389:IBK524389 ILF524389:ILG524389 IVB524389:IVC524389 JEX524389:JEY524389 JOT524389:JOU524389 JYP524389:JYQ524389 KIL524389:KIM524389 KSH524389:KSI524389 LCD524389:LCE524389 LLZ524389:LMA524389 LVV524389:LVW524389 MFR524389:MFS524389 MPN524389:MPO524389 MZJ524389:MZK524389 NJF524389:NJG524389 NTB524389:NTC524389 OCX524389:OCY524389 OMT524389:OMU524389 OWP524389:OWQ524389 PGL524389:PGM524389 PQH524389:PQI524389 QAD524389:QAE524389 QJZ524389:QKA524389 QTV524389:QTW524389 RDR524389:RDS524389 RNN524389:RNO524389 RXJ524389:RXK524389 SHF524389:SHG524389 SRB524389:SRC524389 TAX524389:TAY524389 TKT524389:TKU524389 TUP524389:TUQ524389 UEL524389:UEM524389 UOH524389:UOI524389 UYD524389:UYE524389 VHZ524389:VIA524389 VRV524389:VRW524389 WBR524389:WBS524389 WLN524389:WLO524389 WVJ524389:WVK524389 D589925 IX589925:IY589925 ST589925:SU589925 ACP589925:ACQ589925 AML589925:AMM589925 AWH589925:AWI589925 BGD589925:BGE589925 BPZ589925:BQA589925 BZV589925:BZW589925 CJR589925:CJS589925 CTN589925:CTO589925 DDJ589925:DDK589925 DNF589925:DNG589925 DXB589925:DXC589925 EGX589925:EGY589925 EQT589925:EQU589925 FAP589925:FAQ589925 FKL589925:FKM589925 FUH589925:FUI589925 GED589925:GEE589925 GNZ589925:GOA589925 GXV589925:GXW589925 HHR589925:HHS589925 HRN589925:HRO589925 IBJ589925:IBK589925 ILF589925:ILG589925 IVB589925:IVC589925 JEX589925:JEY589925 JOT589925:JOU589925 JYP589925:JYQ589925 KIL589925:KIM589925 KSH589925:KSI589925 LCD589925:LCE589925 LLZ589925:LMA589925 LVV589925:LVW589925 MFR589925:MFS589925 MPN589925:MPO589925 MZJ589925:MZK589925 NJF589925:NJG589925 NTB589925:NTC589925 OCX589925:OCY589925 OMT589925:OMU589925 OWP589925:OWQ589925 PGL589925:PGM589925 PQH589925:PQI589925 QAD589925:QAE589925 QJZ589925:QKA589925 QTV589925:QTW589925 RDR589925:RDS589925 RNN589925:RNO589925 RXJ589925:RXK589925 SHF589925:SHG589925 SRB589925:SRC589925 TAX589925:TAY589925 TKT589925:TKU589925 TUP589925:TUQ589925 UEL589925:UEM589925 UOH589925:UOI589925 UYD589925:UYE589925 VHZ589925:VIA589925 VRV589925:VRW589925 WBR589925:WBS589925 WLN589925:WLO589925 WVJ589925:WVK589925 D655461 IX655461:IY655461 ST655461:SU655461 ACP655461:ACQ655461 AML655461:AMM655461 AWH655461:AWI655461 BGD655461:BGE655461 BPZ655461:BQA655461 BZV655461:BZW655461 CJR655461:CJS655461 CTN655461:CTO655461 DDJ655461:DDK655461 DNF655461:DNG655461 DXB655461:DXC655461 EGX655461:EGY655461 EQT655461:EQU655461 FAP655461:FAQ655461 FKL655461:FKM655461 FUH655461:FUI655461 GED655461:GEE655461 GNZ655461:GOA655461 GXV655461:GXW655461 HHR655461:HHS655461 HRN655461:HRO655461 IBJ655461:IBK655461 ILF655461:ILG655461 IVB655461:IVC655461 JEX655461:JEY655461 JOT655461:JOU655461 JYP655461:JYQ655461 KIL655461:KIM655461 KSH655461:KSI655461 LCD655461:LCE655461 LLZ655461:LMA655461 LVV655461:LVW655461 MFR655461:MFS655461 MPN655461:MPO655461 MZJ655461:MZK655461 NJF655461:NJG655461 NTB655461:NTC655461 OCX655461:OCY655461 OMT655461:OMU655461 OWP655461:OWQ655461 PGL655461:PGM655461 PQH655461:PQI655461 QAD655461:QAE655461 QJZ655461:QKA655461 QTV655461:QTW655461 RDR655461:RDS655461 RNN655461:RNO655461 RXJ655461:RXK655461 SHF655461:SHG655461 SRB655461:SRC655461 TAX655461:TAY655461 TKT655461:TKU655461 TUP655461:TUQ655461 UEL655461:UEM655461 UOH655461:UOI655461 UYD655461:UYE655461 VHZ655461:VIA655461 VRV655461:VRW655461 WBR655461:WBS655461 WLN655461:WLO655461 WVJ655461:WVK655461 D720997 IX720997:IY720997 ST720997:SU720997 ACP720997:ACQ720997 AML720997:AMM720997 AWH720997:AWI720997 BGD720997:BGE720997 BPZ720997:BQA720997 BZV720997:BZW720997 CJR720997:CJS720997 CTN720997:CTO720997 DDJ720997:DDK720997 DNF720997:DNG720997 DXB720997:DXC720997 EGX720997:EGY720997 EQT720997:EQU720997 FAP720997:FAQ720997 FKL720997:FKM720997 FUH720997:FUI720997 GED720997:GEE720997 GNZ720997:GOA720997 GXV720997:GXW720997 HHR720997:HHS720997 HRN720997:HRO720997 IBJ720997:IBK720997 ILF720997:ILG720997 IVB720997:IVC720997 JEX720997:JEY720997 JOT720997:JOU720997 JYP720997:JYQ720997 KIL720997:KIM720997 KSH720997:KSI720997 LCD720997:LCE720997 LLZ720997:LMA720997 LVV720997:LVW720997 MFR720997:MFS720997 MPN720997:MPO720997 MZJ720997:MZK720997 NJF720997:NJG720997 NTB720997:NTC720997 OCX720997:OCY720997 OMT720997:OMU720997 OWP720997:OWQ720997 PGL720997:PGM720997 PQH720997:PQI720997 QAD720997:QAE720997 QJZ720997:QKA720997 QTV720997:QTW720997 RDR720997:RDS720997 RNN720997:RNO720997 RXJ720997:RXK720997 SHF720997:SHG720997 SRB720997:SRC720997 TAX720997:TAY720997 TKT720997:TKU720997 TUP720997:TUQ720997 UEL720997:UEM720997 UOH720997:UOI720997 UYD720997:UYE720997 VHZ720997:VIA720997 VRV720997:VRW720997 WBR720997:WBS720997 WLN720997:WLO720997 WVJ720997:WVK720997 D786533 IX786533:IY786533 ST786533:SU786533 ACP786533:ACQ786533 AML786533:AMM786533 AWH786533:AWI786533 BGD786533:BGE786533 BPZ786533:BQA786533 BZV786533:BZW786533 CJR786533:CJS786533 CTN786533:CTO786533 DDJ786533:DDK786533 DNF786533:DNG786533 DXB786533:DXC786533 EGX786533:EGY786533 EQT786533:EQU786533 FAP786533:FAQ786533 FKL786533:FKM786533 FUH786533:FUI786533 GED786533:GEE786533 GNZ786533:GOA786533 GXV786533:GXW786533 HHR786533:HHS786533 HRN786533:HRO786533 IBJ786533:IBK786533 ILF786533:ILG786533 IVB786533:IVC786533 JEX786533:JEY786533 JOT786533:JOU786533 JYP786533:JYQ786533 KIL786533:KIM786533 KSH786533:KSI786533 LCD786533:LCE786533 LLZ786533:LMA786533 LVV786533:LVW786533 MFR786533:MFS786533 MPN786533:MPO786533 MZJ786533:MZK786533 NJF786533:NJG786533 NTB786533:NTC786533 OCX786533:OCY786533 OMT786533:OMU786533 OWP786533:OWQ786533 PGL786533:PGM786533 PQH786533:PQI786533 QAD786533:QAE786533 QJZ786533:QKA786533 QTV786533:QTW786533 RDR786533:RDS786533 RNN786533:RNO786533 RXJ786533:RXK786533 SHF786533:SHG786533 SRB786533:SRC786533 TAX786533:TAY786533 TKT786533:TKU786533 TUP786533:TUQ786533 UEL786533:UEM786533 UOH786533:UOI786533 UYD786533:UYE786533 VHZ786533:VIA786533 VRV786533:VRW786533 WBR786533:WBS786533 WLN786533:WLO786533 WVJ786533:WVK786533 D852069 IX852069:IY852069 ST852069:SU852069 ACP852069:ACQ852069 AML852069:AMM852069 AWH852069:AWI852069 BGD852069:BGE852069 BPZ852069:BQA852069 BZV852069:BZW852069 CJR852069:CJS852069 CTN852069:CTO852069 DDJ852069:DDK852069 DNF852069:DNG852069 DXB852069:DXC852069 EGX852069:EGY852069 EQT852069:EQU852069 FAP852069:FAQ852069 FKL852069:FKM852069 FUH852069:FUI852069 GED852069:GEE852069 GNZ852069:GOA852069 GXV852069:GXW852069 HHR852069:HHS852069 HRN852069:HRO852069 IBJ852069:IBK852069 ILF852069:ILG852069 IVB852069:IVC852069 JEX852069:JEY852069 JOT852069:JOU852069 JYP852069:JYQ852069 KIL852069:KIM852069 KSH852069:KSI852069 LCD852069:LCE852069 LLZ852069:LMA852069 LVV852069:LVW852069 MFR852069:MFS852069 MPN852069:MPO852069 MZJ852069:MZK852069 NJF852069:NJG852069 NTB852069:NTC852069 OCX852069:OCY852069 OMT852069:OMU852069 OWP852069:OWQ852069 PGL852069:PGM852069 PQH852069:PQI852069 QAD852069:QAE852069 QJZ852069:QKA852069 QTV852069:QTW852069 RDR852069:RDS852069 RNN852069:RNO852069 RXJ852069:RXK852069 SHF852069:SHG852069 SRB852069:SRC852069 TAX852069:TAY852069 TKT852069:TKU852069 TUP852069:TUQ852069 UEL852069:UEM852069 UOH852069:UOI852069 UYD852069:UYE852069 VHZ852069:VIA852069 VRV852069:VRW852069 WBR852069:WBS852069 WLN852069:WLO852069 WVJ852069:WVK852069 D917605 IX917605:IY917605 ST917605:SU917605 ACP917605:ACQ917605 AML917605:AMM917605 AWH917605:AWI917605 BGD917605:BGE917605 BPZ917605:BQA917605 BZV917605:BZW917605 CJR917605:CJS917605 CTN917605:CTO917605 DDJ917605:DDK917605 DNF917605:DNG917605 DXB917605:DXC917605 EGX917605:EGY917605 EQT917605:EQU917605 FAP917605:FAQ917605 FKL917605:FKM917605 FUH917605:FUI917605 GED917605:GEE917605 GNZ917605:GOA917605 GXV917605:GXW917605 HHR917605:HHS917605 HRN917605:HRO917605 IBJ917605:IBK917605 ILF917605:ILG917605 IVB917605:IVC917605 JEX917605:JEY917605 JOT917605:JOU917605 JYP917605:JYQ917605 KIL917605:KIM917605 KSH917605:KSI917605 LCD917605:LCE917605 LLZ917605:LMA917605 LVV917605:LVW917605 MFR917605:MFS917605 MPN917605:MPO917605 MZJ917605:MZK917605 NJF917605:NJG917605 NTB917605:NTC917605 OCX917605:OCY917605 OMT917605:OMU917605 OWP917605:OWQ917605 PGL917605:PGM917605 PQH917605:PQI917605 QAD917605:QAE917605 QJZ917605:QKA917605 QTV917605:QTW917605 RDR917605:RDS917605 RNN917605:RNO917605 RXJ917605:RXK917605 SHF917605:SHG917605 SRB917605:SRC917605 TAX917605:TAY917605 TKT917605:TKU917605 TUP917605:TUQ917605 UEL917605:UEM917605 UOH917605:UOI917605 UYD917605:UYE917605 VHZ917605:VIA917605 VRV917605:VRW917605 WBR917605:WBS917605 WLN917605:WLO917605 WVJ917605:WVK917605 D983141 IX983141:IY983141 ST983141:SU983141 ACP983141:ACQ983141 AML983141:AMM983141 AWH983141:AWI983141 BGD983141:BGE983141 BPZ983141:BQA983141 BZV983141:BZW983141 CJR983141:CJS983141 CTN983141:CTO983141 DDJ983141:DDK983141 DNF983141:DNG983141 DXB983141:DXC983141 EGX983141:EGY983141 EQT983141:EQU983141 FAP983141:FAQ983141 FKL983141:FKM983141 FUH983141:FUI983141 GED983141:GEE983141 GNZ983141:GOA983141 GXV983141:GXW983141 HHR983141:HHS983141 HRN983141:HRO983141 IBJ983141:IBK983141 ILF983141:ILG983141 IVB983141:IVC983141 JEX983141:JEY983141 JOT983141:JOU983141 JYP983141:JYQ983141 KIL983141:KIM983141 KSH983141:KSI983141 LCD983141:LCE983141 LLZ983141:LMA983141 LVV983141:LVW983141 MFR983141:MFS983141 MPN983141:MPO983141 MZJ983141:MZK983141 NJF983141:NJG983141 NTB983141:NTC983141 OCX983141:OCY983141 OMT983141:OMU983141 OWP983141:OWQ983141 PGL983141:PGM983141 PQH983141:PQI983141 QAD983141:QAE983141 QJZ983141:QKA983141 QTV983141:QTW983141 RDR983141:RDS983141 RNN983141:RNO983141 RXJ983141:RXK983141 SHF983141:SHG983141 SRB983141:SRC983141 TAX983141:TAY983141 TKT983141:TKU983141 TUP983141:TUQ983141 UEL983141:UEM983141 UOH983141:UOI983141 UYD983141:UYE983141 VHZ983141:VIA983141 VRV983141:VRW983141 WBR983141:WBS983141 WLN983141:WLO983141 WVJ983141:WVK983141 D104 IX104:IY104 ST104:SU104 ACP104:ACQ104 AML104:AMM104 AWH104:AWI104 BGD104:BGE104 BPZ104:BQA104 BZV104:BZW104 CJR104:CJS104 CTN104:CTO104 DDJ104:DDK104 DNF104:DNG104 DXB104:DXC104 EGX104:EGY104 EQT104:EQU104 FAP104:FAQ104 FKL104:FKM104 FUH104:FUI104 GED104:GEE104 GNZ104:GOA104 GXV104:GXW104 HHR104:HHS104 HRN104:HRO104 IBJ104:IBK104 ILF104:ILG104 IVB104:IVC104 JEX104:JEY104 JOT104:JOU104 JYP104:JYQ104 KIL104:KIM104 KSH104:KSI104 LCD104:LCE104 LLZ104:LMA104 LVV104:LVW104 MFR104:MFS104 MPN104:MPO104 MZJ104:MZK104 NJF104:NJG104 NTB104:NTC104 OCX104:OCY104 OMT104:OMU104 OWP104:OWQ104 PGL104:PGM104 PQH104:PQI104 QAD104:QAE104 QJZ104:QKA104 QTV104:QTW104 RDR104:RDS104 RNN104:RNO104 RXJ104:RXK104 SHF104:SHG104 SRB104:SRC104 TAX104:TAY104 TKT104:TKU104 TUP104:TUQ104 UEL104:UEM104 UOH104:UOI104 UYD104:UYE104 VHZ104:VIA104 VRV104:VRW104 WBR104:WBS104 WLN104:WLO104 WVJ104:WVK104 D65640 IX65640:IY65640 ST65640:SU65640 ACP65640:ACQ65640 AML65640:AMM65640 AWH65640:AWI65640 BGD65640:BGE65640 BPZ65640:BQA65640 BZV65640:BZW65640 CJR65640:CJS65640 CTN65640:CTO65640 DDJ65640:DDK65640 DNF65640:DNG65640 DXB65640:DXC65640 EGX65640:EGY65640 EQT65640:EQU65640 FAP65640:FAQ65640 FKL65640:FKM65640 FUH65640:FUI65640 GED65640:GEE65640 GNZ65640:GOA65640 GXV65640:GXW65640 HHR65640:HHS65640 HRN65640:HRO65640 IBJ65640:IBK65640 ILF65640:ILG65640 IVB65640:IVC65640 JEX65640:JEY65640 JOT65640:JOU65640 JYP65640:JYQ65640 KIL65640:KIM65640 KSH65640:KSI65640 LCD65640:LCE65640 LLZ65640:LMA65640 LVV65640:LVW65640 MFR65640:MFS65640 MPN65640:MPO65640 MZJ65640:MZK65640 NJF65640:NJG65640 NTB65640:NTC65640 OCX65640:OCY65640 OMT65640:OMU65640 OWP65640:OWQ65640 PGL65640:PGM65640 PQH65640:PQI65640 QAD65640:QAE65640 QJZ65640:QKA65640 QTV65640:QTW65640 RDR65640:RDS65640 RNN65640:RNO65640 RXJ65640:RXK65640 SHF65640:SHG65640 SRB65640:SRC65640 TAX65640:TAY65640 TKT65640:TKU65640 TUP65640:TUQ65640 UEL65640:UEM65640 UOH65640:UOI65640 UYD65640:UYE65640 VHZ65640:VIA65640 VRV65640:VRW65640 WBR65640:WBS65640 WLN65640:WLO65640 WVJ65640:WVK65640 D131176 IX131176:IY131176 ST131176:SU131176 ACP131176:ACQ131176 AML131176:AMM131176 AWH131176:AWI131176 BGD131176:BGE131176 BPZ131176:BQA131176 BZV131176:BZW131176 CJR131176:CJS131176 CTN131176:CTO131176 DDJ131176:DDK131176 DNF131176:DNG131176 DXB131176:DXC131176 EGX131176:EGY131176 EQT131176:EQU131176 FAP131176:FAQ131176 FKL131176:FKM131176 FUH131176:FUI131176 GED131176:GEE131176 GNZ131176:GOA131176 GXV131176:GXW131176 HHR131176:HHS131176 HRN131176:HRO131176 IBJ131176:IBK131176 ILF131176:ILG131176 IVB131176:IVC131176 JEX131176:JEY131176 JOT131176:JOU131176 JYP131176:JYQ131176 KIL131176:KIM131176 KSH131176:KSI131176 LCD131176:LCE131176 LLZ131176:LMA131176 LVV131176:LVW131176 MFR131176:MFS131176 MPN131176:MPO131176 MZJ131176:MZK131176 NJF131176:NJG131176 NTB131176:NTC131176 OCX131176:OCY131176 OMT131176:OMU131176 OWP131176:OWQ131176 PGL131176:PGM131176 PQH131176:PQI131176 QAD131176:QAE131176 QJZ131176:QKA131176 QTV131176:QTW131176 RDR131176:RDS131176 RNN131176:RNO131176 RXJ131176:RXK131176 SHF131176:SHG131176 SRB131176:SRC131176 TAX131176:TAY131176 TKT131176:TKU131176 TUP131176:TUQ131176 UEL131176:UEM131176 UOH131176:UOI131176 UYD131176:UYE131176 VHZ131176:VIA131176 VRV131176:VRW131176 WBR131176:WBS131176 WLN131176:WLO131176 WVJ131176:WVK131176 D196712 IX196712:IY196712 ST196712:SU196712 ACP196712:ACQ196712 AML196712:AMM196712 AWH196712:AWI196712 BGD196712:BGE196712 BPZ196712:BQA196712 BZV196712:BZW196712 CJR196712:CJS196712 CTN196712:CTO196712 DDJ196712:DDK196712 DNF196712:DNG196712 DXB196712:DXC196712 EGX196712:EGY196712 EQT196712:EQU196712 FAP196712:FAQ196712 FKL196712:FKM196712 FUH196712:FUI196712 GED196712:GEE196712 GNZ196712:GOA196712 GXV196712:GXW196712 HHR196712:HHS196712 HRN196712:HRO196712 IBJ196712:IBK196712 ILF196712:ILG196712 IVB196712:IVC196712 JEX196712:JEY196712 JOT196712:JOU196712 JYP196712:JYQ196712 KIL196712:KIM196712 KSH196712:KSI196712 LCD196712:LCE196712 LLZ196712:LMA196712 LVV196712:LVW196712 MFR196712:MFS196712 MPN196712:MPO196712 MZJ196712:MZK196712 NJF196712:NJG196712 NTB196712:NTC196712 OCX196712:OCY196712 OMT196712:OMU196712 OWP196712:OWQ196712 PGL196712:PGM196712 PQH196712:PQI196712 QAD196712:QAE196712 QJZ196712:QKA196712 QTV196712:QTW196712 RDR196712:RDS196712 RNN196712:RNO196712 RXJ196712:RXK196712 SHF196712:SHG196712 SRB196712:SRC196712 TAX196712:TAY196712 TKT196712:TKU196712 TUP196712:TUQ196712 UEL196712:UEM196712 UOH196712:UOI196712 UYD196712:UYE196712 VHZ196712:VIA196712 VRV196712:VRW196712 WBR196712:WBS196712 WLN196712:WLO196712 WVJ196712:WVK196712 D262248 IX262248:IY262248 ST262248:SU262248 ACP262248:ACQ262248 AML262248:AMM262248 AWH262248:AWI262248 BGD262248:BGE262248 BPZ262248:BQA262248 BZV262248:BZW262248 CJR262248:CJS262248 CTN262248:CTO262248 DDJ262248:DDK262248 DNF262248:DNG262248 DXB262248:DXC262248 EGX262248:EGY262248 EQT262248:EQU262248 FAP262248:FAQ262248 FKL262248:FKM262248 FUH262248:FUI262248 GED262248:GEE262248 GNZ262248:GOA262248 GXV262248:GXW262248 HHR262248:HHS262248 HRN262248:HRO262248 IBJ262248:IBK262248 ILF262248:ILG262248 IVB262248:IVC262248 JEX262248:JEY262248 JOT262248:JOU262248 JYP262248:JYQ262248 KIL262248:KIM262248 KSH262248:KSI262248 LCD262248:LCE262248 LLZ262248:LMA262248 LVV262248:LVW262248 MFR262248:MFS262248 MPN262248:MPO262248 MZJ262248:MZK262248 NJF262248:NJG262248 NTB262248:NTC262248 OCX262248:OCY262248 OMT262248:OMU262248 OWP262248:OWQ262248 PGL262248:PGM262248 PQH262248:PQI262248 QAD262248:QAE262248 QJZ262248:QKA262248 QTV262248:QTW262248 RDR262248:RDS262248 RNN262248:RNO262248 RXJ262248:RXK262248 SHF262248:SHG262248 SRB262248:SRC262248 TAX262248:TAY262248 TKT262248:TKU262248 TUP262248:TUQ262248 UEL262248:UEM262248 UOH262248:UOI262248 UYD262248:UYE262248 VHZ262248:VIA262248 VRV262248:VRW262248 WBR262248:WBS262248 WLN262248:WLO262248 WVJ262248:WVK262248 D327784 IX327784:IY327784 ST327784:SU327784 ACP327784:ACQ327784 AML327784:AMM327784 AWH327784:AWI327784 BGD327784:BGE327784 BPZ327784:BQA327784 BZV327784:BZW327784 CJR327784:CJS327784 CTN327784:CTO327784 DDJ327784:DDK327784 DNF327784:DNG327784 DXB327784:DXC327784 EGX327784:EGY327784 EQT327784:EQU327784 FAP327784:FAQ327784 FKL327784:FKM327784 FUH327784:FUI327784 GED327784:GEE327784 GNZ327784:GOA327784 GXV327784:GXW327784 HHR327784:HHS327784 HRN327784:HRO327784 IBJ327784:IBK327784 ILF327784:ILG327784 IVB327784:IVC327784 JEX327784:JEY327784 JOT327784:JOU327784 JYP327784:JYQ327784 KIL327784:KIM327784 KSH327784:KSI327784 LCD327784:LCE327784 LLZ327784:LMA327784 LVV327784:LVW327784 MFR327784:MFS327784 MPN327784:MPO327784 MZJ327784:MZK327784 NJF327784:NJG327784 NTB327784:NTC327784 OCX327784:OCY327784 OMT327784:OMU327784 OWP327784:OWQ327784 PGL327784:PGM327784 PQH327784:PQI327784 QAD327784:QAE327784 QJZ327784:QKA327784 QTV327784:QTW327784 RDR327784:RDS327784 RNN327784:RNO327784 RXJ327784:RXK327784 SHF327784:SHG327784 SRB327784:SRC327784 TAX327784:TAY327784 TKT327784:TKU327784 TUP327784:TUQ327784 UEL327784:UEM327784 UOH327784:UOI327784 UYD327784:UYE327784 VHZ327784:VIA327784 VRV327784:VRW327784 WBR327784:WBS327784 WLN327784:WLO327784 WVJ327784:WVK327784 D393320 IX393320:IY393320 ST393320:SU393320 ACP393320:ACQ393320 AML393320:AMM393320 AWH393320:AWI393320 BGD393320:BGE393320 BPZ393320:BQA393320 BZV393320:BZW393320 CJR393320:CJS393320 CTN393320:CTO393320 DDJ393320:DDK393320 DNF393320:DNG393320 DXB393320:DXC393320 EGX393320:EGY393320 EQT393320:EQU393320 FAP393320:FAQ393320 FKL393320:FKM393320 FUH393320:FUI393320 GED393320:GEE393320 GNZ393320:GOA393320 GXV393320:GXW393320 HHR393320:HHS393320 HRN393320:HRO393320 IBJ393320:IBK393320 ILF393320:ILG393320 IVB393320:IVC393320 JEX393320:JEY393320 JOT393320:JOU393320 JYP393320:JYQ393320 KIL393320:KIM393320 KSH393320:KSI393320 LCD393320:LCE393320 LLZ393320:LMA393320 LVV393320:LVW393320 MFR393320:MFS393320 MPN393320:MPO393320 MZJ393320:MZK393320 NJF393320:NJG393320 NTB393320:NTC393320 OCX393320:OCY393320 OMT393320:OMU393320 OWP393320:OWQ393320 PGL393320:PGM393320 PQH393320:PQI393320 QAD393320:QAE393320 QJZ393320:QKA393320 QTV393320:QTW393320 RDR393320:RDS393320 RNN393320:RNO393320 RXJ393320:RXK393320 SHF393320:SHG393320 SRB393320:SRC393320 TAX393320:TAY393320 TKT393320:TKU393320 TUP393320:TUQ393320 UEL393320:UEM393320 UOH393320:UOI393320 UYD393320:UYE393320 VHZ393320:VIA393320 VRV393320:VRW393320 WBR393320:WBS393320 WLN393320:WLO393320 WVJ393320:WVK393320 D458856 IX458856:IY458856 ST458856:SU458856 ACP458856:ACQ458856 AML458856:AMM458856 AWH458856:AWI458856 BGD458856:BGE458856 BPZ458856:BQA458856 BZV458856:BZW458856 CJR458856:CJS458856 CTN458856:CTO458856 DDJ458856:DDK458856 DNF458856:DNG458856 DXB458856:DXC458856 EGX458856:EGY458856 EQT458856:EQU458856 FAP458856:FAQ458856 FKL458856:FKM458856 FUH458856:FUI458856 GED458856:GEE458856 GNZ458856:GOA458856 GXV458856:GXW458856 HHR458856:HHS458856 HRN458856:HRO458856 IBJ458856:IBK458856 ILF458856:ILG458856 IVB458856:IVC458856 JEX458856:JEY458856 JOT458856:JOU458856 JYP458856:JYQ458856 KIL458856:KIM458856 KSH458856:KSI458856 LCD458856:LCE458856 LLZ458856:LMA458856 LVV458856:LVW458856 MFR458856:MFS458856 MPN458856:MPO458856 MZJ458856:MZK458856 NJF458856:NJG458856 NTB458856:NTC458856 OCX458856:OCY458856 OMT458856:OMU458856 OWP458856:OWQ458856 PGL458856:PGM458856 PQH458856:PQI458856 QAD458856:QAE458856 QJZ458856:QKA458856 QTV458856:QTW458856 RDR458856:RDS458856 RNN458856:RNO458856 RXJ458856:RXK458856 SHF458856:SHG458856 SRB458856:SRC458856 TAX458856:TAY458856 TKT458856:TKU458856 TUP458856:TUQ458856 UEL458856:UEM458856 UOH458856:UOI458856 UYD458856:UYE458856 VHZ458856:VIA458856 VRV458856:VRW458856 WBR458856:WBS458856 WLN458856:WLO458856 WVJ458856:WVK458856 D524392 IX524392:IY524392 ST524392:SU524392 ACP524392:ACQ524392 AML524392:AMM524392 AWH524392:AWI524392 BGD524392:BGE524392 BPZ524392:BQA524392 BZV524392:BZW524392 CJR524392:CJS524392 CTN524392:CTO524392 DDJ524392:DDK524392 DNF524392:DNG524392 DXB524392:DXC524392 EGX524392:EGY524392 EQT524392:EQU524392 FAP524392:FAQ524392 FKL524392:FKM524392 FUH524392:FUI524392 GED524392:GEE524392 GNZ524392:GOA524392 GXV524392:GXW524392 HHR524392:HHS524392 HRN524392:HRO524392 IBJ524392:IBK524392 ILF524392:ILG524392 IVB524392:IVC524392 JEX524392:JEY524392 JOT524392:JOU524392 JYP524392:JYQ524392 KIL524392:KIM524392 KSH524392:KSI524392 LCD524392:LCE524392 LLZ524392:LMA524392 LVV524392:LVW524392 MFR524392:MFS524392 MPN524392:MPO524392 MZJ524392:MZK524392 NJF524392:NJG524392 NTB524392:NTC524392 OCX524392:OCY524392 OMT524392:OMU524392 OWP524392:OWQ524392 PGL524392:PGM524392 PQH524392:PQI524392 QAD524392:QAE524392 QJZ524392:QKA524392 QTV524392:QTW524392 RDR524392:RDS524392 RNN524392:RNO524392 RXJ524392:RXK524392 SHF524392:SHG524392 SRB524392:SRC524392 TAX524392:TAY524392 TKT524392:TKU524392 TUP524392:TUQ524392 UEL524392:UEM524392 UOH524392:UOI524392 UYD524392:UYE524392 VHZ524392:VIA524392 VRV524392:VRW524392 WBR524392:WBS524392 WLN524392:WLO524392 WVJ524392:WVK524392 D589928 IX589928:IY589928 ST589928:SU589928 ACP589928:ACQ589928 AML589928:AMM589928 AWH589928:AWI589928 BGD589928:BGE589928 BPZ589928:BQA589928 BZV589928:BZW589928 CJR589928:CJS589928 CTN589928:CTO589928 DDJ589928:DDK589928 DNF589928:DNG589928 DXB589928:DXC589928 EGX589928:EGY589928 EQT589928:EQU589928 FAP589928:FAQ589928 FKL589928:FKM589928 FUH589928:FUI589928 GED589928:GEE589928 GNZ589928:GOA589928 GXV589928:GXW589928 HHR589928:HHS589928 HRN589928:HRO589928 IBJ589928:IBK589928 ILF589928:ILG589928 IVB589928:IVC589928 JEX589928:JEY589928 JOT589928:JOU589928 JYP589928:JYQ589928 KIL589928:KIM589928 KSH589928:KSI589928 LCD589928:LCE589928 LLZ589928:LMA589928 LVV589928:LVW589928 MFR589928:MFS589928 MPN589928:MPO589928 MZJ589928:MZK589928 NJF589928:NJG589928 NTB589928:NTC589928 OCX589928:OCY589928 OMT589928:OMU589928 OWP589928:OWQ589928 PGL589928:PGM589928 PQH589928:PQI589928 QAD589928:QAE589928 QJZ589928:QKA589928 QTV589928:QTW589928 RDR589928:RDS589928 RNN589928:RNO589928 RXJ589928:RXK589928 SHF589928:SHG589928 SRB589928:SRC589928 TAX589928:TAY589928 TKT589928:TKU589928 TUP589928:TUQ589928 UEL589928:UEM589928 UOH589928:UOI589928 UYD589928:UYE589928 VHZ589928:VIA589928 VRV589928:VRW589928 WBR589928:WBS589928 WLN589928:WLO589928 WVJ589928:WVK589928 D655464 IX655464:IY655464 ST655464:SU655464 ACP655464:ACQ655464 AML655464:AMM655464 AWH655464:AWI655464 BGD655464:BGE655464 BPZ655464:BQA655464 BZV655464:BZW655464 CJR655464:CJS655464 CTN655464:CTO655464 DDJ655464:DDK655464 DNF655464:DNG655464 DXB655464:DXC655464 EGX655464:EGY655464 EQT655464:EQU655464 FAP655464:FAQ655464 FKL655464:FKM655464 FUH655464:FUI655464 GED655464:GEE655464 GNZ655464:GOA655464 GXV655464:GXW655464 HHR655464:HHS655464 HRN655464:HRO655464 IBJ655464:IBK655464 ILF655464:ILG655464 IVB655464:IVC655464 JEX655464:JEY655464 JOT655464:JOU655464 JYP655464:JYQ655464 KIL655464:KIM655464 KSH655464:KSI655464 LCD655464:LCE655464 LLZ655464:LMA655464 LVV655464:LVW655464 MFR655464:MFS655464 MPN655464:MPO655464 MZJ655464:MZK655464 NJF655464:NJG655464 NTB655464:NTC655464 OCX655464:OCY655464 OMT655464:OMU655464 OWP655464:OWQ655464 PGL655464:PGM655464 PQH655464:PQI655464 QAD655464:QAE655464 QJZ655464:QKA655464 QTV655464:QTW655464 RDR655464:RDS655464 RNN655464:RNO655464 RXJ655464:RXK655464 SHF655464:SHG655464 SRB655464:SRC655464 TAX655464:TAY655464 TKT655464:TKU655464 TUP655464:TUQ655464 UEL655464:UEM655464 UOH655464:UOI655464 UYD655464:UYE655464 VHZ655464:VIA655464 VRV655464:VRW655464 WBR655464:WBS655464 WLN655464:WLO655464 WVJ655464:WVK655464 D721000 IX721000:IY721000 ST721000:SU721000 ACP721000:ACQ721000 AML721000:AMM721000 AWH721000:AWI721000 BGD721000:BGE721000 BPZ721000:BQA721000 BZV721000:BZW721000 CJR721000:CJS721000 CTN721000:CTO721000 DDJ721000:DDK721000 DNF721000:DNG721000 DXB721000:DXC721000 EGX721000:EGY721000 EQT721000:EQU721000 FAP721000:FAQ721000 FKL721000:FKM721000 FUH721000:FUI721000 GED721000:GEE721000 GNZ721000:GOA721000 GXV721000:GXW721000 HHR721000:HHS721000 HRN721000:HRO721000 IBJ721000:IBK721000 ILF721000:ILG721000 IVB721000:IVC721000 JEX721000:JEY721000 JOT721000:JOU721000 JYP721000:JYQ721000 KIL721000:KIM721000 KSH721000:KSI721000 LCD721000:LCE721000 LLZ721000:LMA721000 LVV721000:LVW721000 MFR721000:MFS721000 MPN721000:MPO721000 MZJ721000:MZK721000 NJF721000:NJG721000 NTB721000:NTC721000 OCX721000:OCY721000 OMT721000:OMU721000 OWP721000:OWQ721000 PGL721000:PGM721000 PQH721000:PQI721000 QAD721000:QAE721000 QJZ721000:QKA721000 QTV721000:QTW721000 RDR721000:RDS721000 RNN721000:RNO721000 RXJ721000:RXK721000 SHF721000:SHG721000 SRB721000:SRC721000 TAX721000:TAY721000 TKT721000:TKU721000 TUP721000:TUQ721000 UEL721000:UEM721000 UOH721000:UOI721000 UYD721000:UYE721000 VHZ721000:VIA721000 VRV721000:VRW721000 WBR721000:WBS721000 WLN721000:WLO721000 WVJ721000:WVK721000 D786536 IX786536:IY786536 ST786536:SU786536 ACP786536:ACQ786536 AML786536:AMM786536 AWH786536:AWI786536 BGD786536:BGE786536 BPZ786536:BQA786536 BZV786536:BZW786536 CJR786536:CJS786536 CTN786536:CTO786536 DDJ786536:DDK786536 DNF786536:DNG786536 DXB786536:DXC786536 EGX786536:EGY786536 EQT786536:EQU786536 FAP786536:FAQ786536 FKL786536:FKM786536 FUH786536:FUI786536 GED786536:GEE786536 GNZ786536:GOA786536 GXV786536:GXW786536 HHR786536:HHS786536 HRN786536:HRO786536 IBJ786536:IBK786536 ILF786536:ILG786536 IVB786536:IVC786536 JEX786536:JEY786536 JOT786536:JOU786536 JYP786536:JYQ786536 KIL786536:KIM786536 KSH786536:KSI786536 LCD786536:LCE786536 LLZ786536:LMA786536 LVV786536:LVW786536 MFR786536:MFS786536 MPN786536:MPO786536 MZJ786536:MZK786536 NJF786536:NJG786536 NTB786536:NTC786536 OCX786536:OCY786536 OMT786536:OMU786536 OWP786536:OWQ786536 PGL786536:PGM786536 PQH786536:PQI786536 QAD786536:QAE786536 QJZ786536:QKA786536 QTV786536:QTW786536 RDR786536:RDS786536 RNN786536:RNO786536 RXJ786536:RXK786536 SHF786536:SHG786536 SRB786536:SRC786536 TAX786536:TAY786536 TKT786536:TKU786536 TUP786536:TUQ786536 UEL786536:UEM786536 UOH786536:UOI786536 UYD786536:UYE786536 VHZ786536:VIA786536 VRV786536:VRW786536 WBR786536:WBS786536 WLN786536:WLO786536 WVJ786536:WVK786536 D852072 IX852072:IY852072 ST852072:SU852072 ACP852072:ACQ852072 AML852072:AMM852072 AWH852072:AWI852072 BGD852072:BGE852072 BPZ852072:BQA852072 BZV852072:BZW852072 CJR852072:CJS852072 CTN852072:CTO852072 DDJ852072:DDK852072 DNF852072:DNG852072 DXB852072:DXC852072 EGX852072:EGY852072 EQT852072:EQU852072 FAP852072:FAQ852072 FKL852072:FKM852072 FUH852072:FUI852072 GED852072:GEE852072 GNZ852072:GOA852072 GXV852072:GXW852072 HHR852072:HHS852072 HRN852072:HRO852072 IBJ852072:IBK852072 ILF852072:ILG852072 IVB852072:IVC852072 JEX852072:JEY852072 JOT852072:JOU852072 JYP852072:JYQ852072 KIL852072:KIM852072 KSH852072:KSI852072 LCD852072:LCE852072 LLZ852072:LMA852072 LVV852072:LVW852072 MFR852072:MFS852072 MPN852072:MPO852072 MZJ852072:MZK852072 NJF852072:NJG852072 NTB852072:NTC852072 OCX852072:OCY852072 OMT852072:OMU852072 OWP852072:OWQ852072 PGL852072:PGM852072 PQH852072:PQI852072 QAD852072:QAE852072 QJZ852072:QKA852072 QTV852072:QTW852072 RDR852072:RDS852072 RNN852072:RNO852072 RXJ852072:RXK852072 SHF852072:SHG852072 SRB852072:SRC852072 TAX852072:TAY852072 TKT852072:TKU852072 TUP852072:TUQ852072 UEL852072:UEM852072 UOH852072:UOI852072 UYD852072:UYE852072 VHZ852072:VIA852072 VRV852072:VRW852072 WBR852072:WBS852072 WLN852072:WLO852072 WVJ852072:WVK852072 D917608 IX917608:IY917608 ST917608:SU917608 ACP917608:ACQ917608 AML917608:AMM917608 AWH917608:AWI917608 BGD917608:BGE917608 BPZ917608:BQA917608 BZV917608:BZW917608 CJR917608:CJS917608 CTN917608:CTO917608 DDJ917608:DDK917608 DNF917608:DNG917608 DXB917608:DXC917608 EGX917608:EGY917608 EQT917608:EQU917608 FAP917608:FAQ917608 FKL917608:FKM917608 FUH917608:FUI917608 GED917608:GEE917608 GNZ917608:GOA917608 GXV917608:GXW917608 HHR917608:HHS917608 HRN917608:HRO917608 IBJ917608:IBK917608 ILF917608:ILG917608 IVB917608:IVC917608 JEX917608:JEY917608 JOT917608:JOU917608 JYP917608:JYQ917608 KIL917608:KIM917608 KSH917608:KSI917608 LCD917608:LCE917608 LLZ917608:LMA917608 LVV917608:LVW917608 MFR917608:MFS917608 MPN917608:MPO917608 MZJ917608:MZK917608 NJF917608:NJG917608 NTB917608:NTC917608 OCX917608:OCY917608 OMT917608:OMU917608 OWP917608:OWQ917608 PGL917608:PGM917608 PQH917608:PQI917608 QAD917608:QAE917608 QJZ917608:QKA917608 QTV917608:QTW917608 RDR917608:RDS917608 RNN917608:RNO917608 RXJ917608:RXK917608 SHF917608:SHG917608 SRB917608:SRC917608 TAX917608:TAY917608 TKT917608:TKU917608 TUP917608:TUQ917608 UEL917608:UEM917608 UOH917608:UOI917608 UYD917608:UYE917608 VHZ917608:VIA917608 VRV917608:VRW917608 WBR917608:WBS917608 WLN917608:WLO917608 WVJ917608:WVK917608 D983144 IX983144:IY983144 ST983144:SU983144 ACP983144:ACQ983144 AML983144:AMM983144 AWH983144:AWI983144 BGD983144:BGE983144 BPZ983144:BQA983144 BZV983144:BZW983144 CJR983144:CJS983144 CTN983144:CTO983144 DDJ983144:DDK983144 DNF983144:DNG983144 DXB983144:DXC983144 EGX983144:EGY983144 EQT983144:EQU983144 FAP983144:FAQ983144 FKL983144:FKM983144 FUH983144:FUI983144 GED983144:GEE983144 GNZ983144:GOA983144 GXV983144:GXW983144 HHR983144:HHS983144 HRN983144:HRO983144 IBJ983144:IBK983144 ILF983144:ILG983144 IVB983144:IVC983144 JEX983144:JEY983144 JOT983144:JOU983144 JYP983144:JYQ983144 KIL983144:KIM983144 KSH983144:KSI983144 LCD983144:LCE983144 LLZ983144:LMA983144 LVV983144:LVW983144 MFR983144:MFS983144 MPN983144:MPO983144 MZJ983144:MZK983144 NJF983144:NJG983144 NTB983144:NTC983144 OCX983144:OCY983144 OMT983144:OMU983144 OWP983144:OWQ983144 PGL983144:PGM983144 PQH983144:PQI983144 QAD983144:QAE983144 QJZ983144:QKA983144 QTV983144:QTW983144 RDR983144:RDS983144 RNN983144:RNO983144 RXJ983144:RXK983144 SHF983144:SHG983144 SRB983144:SRC983144 TAX983144:TAY983144 TKT983144:TKU983144 TUP983144:TUQ983144 UEL983144:UEM983144 UOH983144:UOI983144 UYD983144:UYE983144 VHZ983144:VIA983144 VRV983144:VRW983144 WBR983144:WBS983144 WLN983144:WLO983144 WVJ983144:WVK983144 D106 IX106:IY106 ST106:SU106 ACP106:ACQ106 AML106:AMM106 AWH106:AWI106 BGD106:BGE106 BPZ106:BQA106 BZV106:BZW106 CJR106:CJS106 CTN106:CTO106 DDJ106:DDK106 DNF106:DNG106 DXB106:DXC106 EGX106:EGY106 EQT106:EQU106 FAP106:FAQ106 FKL106:FKM106 FUH106:FUI106 GED106:GEE106 GNZ106:GOA106 GXV106:GXW106 HHR106:HHS106 HRN106:HRO106 IBJ106:IBK106 ILF106:ILG106 IVB106:IVC106 JEX106:JEY106 JOT106:JOU106 JYP106:JYQ106 KIL106:KIM106 KSH106:KSI106 LCD106:LCE106 LLZ106:LMA106 LVV106:LVW106 MFR106:MFS106 MPN106:MPO106 MZJ106:MZK106 NJF106:NJG106 NTB106:NTC106 OCX106:OCY106 OMT106:OMU106 OWP106:OWQ106 PGL106:PGM106 PQH106:PQI106 QAD106:QAE106 QJZ106:QKA106 QTV106:QTW106 RDR106:RDS106 RNN106:RNO106 RXJ106:RXK106 SHF106:SHG106 SRB106:SRC106 TAX106:TAY106 TKT106:TKU106 TUP106:TUQ106 UEL106:UEM106 UOH106:UOI106 UYD106:UYE106 VHZ106:VIA106 VRV106:VRW106 WBR106:WBS106 WLN106:WLO106 WVJ106:WVK106 D65642 IX65642:IY65642 ST65642:SU65642 ACP65642:ACQ65642 AML65642:AMM65642 AWH65642:AWI65642 BGD65642:BGE65642 BPZ65642:BQA65642 BZV65642:BZW65642 CJR65642:CJS65642 CTN65642:CTO65642 DDJ65642:DDK65642 DNF65642:DNG65642 DXB65642:DXC65642 EGX65642:EGY65642 EQT65642:EQU65642 FAP65642:FAQ65642 FKL65642:FKM65642 FUH65642:FUI65642 GED65642:GEE65642 GNZ65642:GOA65642 GXV65642:GXW65642 HHR65642:HHS65642 HRN65642:HRO65642 IBJ65642:IBK65642 ILF65642:ILG65642 IVB65642:IVC65642 JEX65642:JEY65642 JOT65642:JOU65642 JYP65642:JYQ65642 KIL65642:KIM65642 KSH65642:KSI65642 LCD65642:LCE65642 LLZ65642:LMA65642 LVV65642:LVW65642 MFR65642:MFS65642 MPN65642:MPO65642 MZJ65642:MZK65642 NJF65642:NJG65642 NTB65642:NTC65642 OCX65642:OCY65642 OMT65642:OMU65642 OWP65642:OWQ65642 PGL65642:PGM65642 PQH65642:PQI65642 QAD65642:QAE65642 QJZ65642:QKA65642 QTV65642:QTW65642 RDR65642:RDS65642 RNN65642:RNO65642 RXJ65642:RXK65642 SHF65642:SHG65642 SRB65642:SRC65642 TAX65642:TAY65642 TKT65642:TKU65642 TUP65642:TUQ65642 UEL65642:UEM65642 UOH65642:UOI65642 UYD65642:UYE65642 VHZ65642:VIA65642 VRV65642:VRW65642 WBR65642:WBS65642 WLN65642:WLO65642 WVJ65642:WVK65642 D131178 IX131178:IY131178 ST131178:SU131178 ACP131178:ACQ131178 AML131178:AMM131178 AWH131178:AWI131178 BGD131178:BGE131178 BPZ131178:BQA131178 BZV131178:BZW131178 CJR131178:CJS131178 CTN131178:CTO131178 DDJ131178:DDK131178 DNF131178:DNG131178 DXB131178:DXC131178 EGX131178:EGY131178 EQT131178:EQU131178 FAP131178:FAQ131178 FKL131178:FKM131178 FUH131178:FUI131178 GED131178:GEE131178 GNZ131178:GOA131178 GXV131178:GXW131178 HHR131178:HHS131178 HRN131178:HRO131178 IBJ131178:IBK131178 ILF131178:ILG131178 IVB131178:IVC131178 JEX131178:JEY131178 JOT131178:JOU131178 JYP131178:JYQ131178 KIL131178:KIM131178 KSH131178:KSI131178 LCD131178:LCE131178 LLZ131178:LMA131178 LVV131178:LVW131178 MFR131178:MFS131178 MPN131178:MPO131178 MZJ131178:MZK131178 NJF131178:NJG131178 NTB131178:NTC131178 OCX131178:OCY131178 OMT131178:OMU131178 OWP131178:OWQ131178 PGL131178:PGM131178 PQH131178:PQI131178 QAD131178:QAE131178 QJZ131178:QKA131178 QTV131178:QTW131178 RDR131178:RDS131178 RNN131178:RNO131178 RXJ131178:RXK131178 SHF131178:SHG131178 SRB131178:SRC131178 TAX131178:TAY131178 TKT131178:TKU131178 TUP131178:TUQ131178 UEL131178:UEM131178 UOH131178:UOI131178 UYD131178:UYE131178 VHZ131178:VIA131178 VRV131178:VRW131178 WBR131178:WBS131178 WLN131178:WLO131178 WVJ131178:WVK131178 D196714 IX196714:IY196714 ST196714:SU196714 ACP196714:ACQ196714 AML196714:AMM196714 AWH196714:AWI196714 BGD196714:BGE196714 BPZ196714:BQA196714 BZV196714:BZW196714 CJR196714:CJS196714 CTN196714:CTO196714 DDJ196714:DDK196714 DNF196714:DNG196714 DXB196714:DXC196714 EGX196714:EGY196714 EQT196714:EQU196714 FAP196714:FAQ196714 FKL196714:FKM196714 FUH196714:FUI196714 GED196714:GEE196714 GNZ196714:GOA196714 GXV196714:GXW196714 HHR196714:HHS196714 HRN196714:HRO196714 IBJ196714:IBK196714 ILF196714:ILG196714 IVB196714:IVC196714 JEX196714:JEY196714 JOT196714:JOU196714 JYP196714:JYQ196714 KIL196714:KIM196714 KSH196714:KSI196714 LCD196714:LCE196714 LLZ196714:LMA196714 LVV196714:LVW196714 MFR196714:MFS196714 MPN196714:MPO196714 MZJ196714:MZK196714 NJF196714:NJG196714 NTB196714:NTC196714 OCX196714:OCY196714 OMT196714:OMU196714 OWP196714:OWQ196714 PGL196714:PGM196714 PQH196714:PQI196714 QAD196714:QAE196714 QJZ196714:QKA196714 QTV196714:QTW196714 RDR196714:RDS196714 RNN196714:RNO196714 RXJ196714:RXK196714 SHF196714:SHG196714 SRB196714:SRC196714 TAX196714:TAY196714 TKT196714:TKU196714 TUP196714:TUQ196714 UEL196714:UEM196714 UOH196714:UOI196714 UYD196714:UYE196714 VHZ196714:VIA196714 VRV196714:VRW196714 WBR196714:WBS196714 WLN196714:WLO196714 WVJ196714:WVK196714 D262250 IX262250:IY262250 ST262250:SU262250 ACP262250:ACQ262250 AML262250:AMM262250 AWH262250:AWI262250 BGD262250:BGE262250 BPZ262250:BQA262250 BZV262250:BZW262250 CJR262250:CJS262250 CTN262250:CTO262250 DDJ262250:DDK262250 DNF262250:DNG262250 DXB262250:DXC262250 EGX262250:EGY262250 EQT262250:EQU262250 FAP262250:FAQ262250 FKL262250:FKM262250 FUH262250:FUI262250 GED262250:GEE262250 GNZ262250:GOA262250 GXV262250:GXW262250 HHR262250:HHS262250 HRN262250:HRO262250 IBJ262250:IBK262250 ILF262250:ILG262250 IVB262250:IVC262250 JEX262250:JEY262250 JOT262250:JOU262250 JYP262250:JYQ262250 KIL262250:KIM262250 KSH262250:KSI262250 LCD262250:LCE262250 LLZ262250:LMA262250 LVV262250:LVW262250 MFR262250:MFS262250 MPN262250:MPO262250 MZJ262250:MZK262250 NJF262250:NJG262250 NTB262250:NTC262250 OCX262250:OCY262250 OMT262250:OMU262250 OWP262250:OWQ262250 PGL262250:PGM262250 PQH262250:PQI262250 QAD262250:QAE262250 QJZ262250:QKA262250 QTV262250:QTW262250 RDR262250:RDS262250 RNN262250:RNO262250 RXJ262250:RXK262250 SHF262250:SHG262250 SRB262250:SRC262250 TAX262250:TAY262250 TKT262250:TKU262250 TUP262250:TUQ262250 UEL262250:UEM262250 UOH262250:UOI262250 UYD262250:UYE262250 VHZ262250:VIA262250 VRV262250:VRW262250 WBR262250:WBS262250 WLN262250:WLO262250 WVJ262250:WVK262250 D327786 IX327786:IY327786 ST327786:SU327786 ACP327786:ACQ327786 AML327786:AMM327786 AWH327786:AWI327786 BGD327786:BGE327786 BPZ327786:BQA327786 BZV327786:BZW327786 CJR327786:CJS327786 CTN327786:CTO327786 DDJ327786:DDK327786 DNF327786:DNG327786 DXB327786:DXC327786 EGX327786:EGY327786 EQT327786:EQU327786 FAP327786:FAQ327786 FKL327786:FKM327786 FUH327786:FUI327786 GED327786:GEE327786 GNZ327786:GOA327786 GXV327786:GXW327786 HHR327786:HHS327786 HRN327786:HRO327786 IBJ327786:IBK327786 ILF327786:ILG327786 IVB327786:IVC327786 JEX327786:JEY327786 JOT327786:JOU327786 JYP327786:JYQ327786 KIL327786:KIM327786 KSH327786:KSI327786 LCD327786:LCE327786 LLZ327786:LMA327786 LVV327786:LVW327786 MFR327786:MFS327786 MPN327786:MPO327786 MZJ327786:MZK327786 NJF327786:NJG327786 NTB327786:NTC327786 OCX327786:OCY327786 OMT327786:OMU327786 OWP327786:OWQ327786 PGL327786:PGM327786 PQH327786:PQI327786 QAD327786:QAE327786 QJZ327786:QKA327786 QTV327786:QTW327786 RDR327786:RDS327786 RNN327786:RNO327786 RXJ327786:RXK327786 SHF327786:SHG327786 SRB327786:SRC327786 TAX327786:TAY327786 TKT327786:TKU327786 TUP327786:TUQ327786 UEL327786:UEM327786 UOH327786:UOI327786 UYD327786:UYE327786 VHZ327786:VIA327786 VRV327786:VRW327786 WBR327786:WBS327786 WLN327786:WLO327786 WVJ327786:WVK327786 D393322 IX393322:IY393322 ST393322:SU393322 ACP393322:ACQ393322 AML393322:AMM393322 AWH393322:AWI393322 BGD393322:BGE393322 BPZ393322:BQA393322 BZV393322:BZW393322 CJR393322:CJS393322 CTN393322:CTO393322 DDJ393322:DDK393322 DNF393322:DNG393322 DXB393322:DXC393322 EGX393322:EGY393322 EQT393322:EQU393322 FAP393322:FAQ393322 FKL393322:FKM393322 FUH393322:FUI393322 GED393322:GEE393322 GNZ393322:GOA393322 GXV393322:GXW393322 HHR393322:HHS393322 HRN393322:HRO393322 IBJ393322:IBK393322 ILF393322:ILG393322 IVB393322:IVC393322 JEX393322:JEY393322 JOT393322:JOU393322 JYP393322:JYQ393322 KIL393322:KIM393322 KSH393322:KSI393322 LCD393322:LCE393322 LLZ393322:LMA393322 LVV393322:LVW393322 MFR393322:MFS393322 MPN393322:MPO393322 MZJ393322:MZK393322 NJF393322:NJG393322 NTB393322:NTC393322 OCX393322:OCY393322 OMT393322:OMU393322 OWP393322:OWQ393322 PGL393322:PGM393322 PQH393322:PQI393322 QAD393322:QAE393322 QJZ393322:QKA393322 QTV393322:QTW393322 RDR393322:RDS393322 RNN393322:RNO393322 RXJ393322:RXK393322 SHF393322:SHG393322 SRB393322:SRC393322 TAX393322:TAY393322 TKT393322:TKU393322 TUP393322:TUQ393322 UEL393322:UEM393322 UOH393322:UOI393322 UYD393322:UYE393322 VHZ393322:VIA393322 VRV393322:VRW393322 WBR393322:WBS393322 WLN393322:WLO393322 WVJ393322:WVK393322 D458858 IX458858:IY458858 ST458858:SU458858 ACP458858:ACQ458858 AML458858:AMM458858 AWH458858:AWI458858 BGD458858:BGE458858 BPZ458858:BQA458858 BZV458858:BZW458858 CJR458858:CJS458858 CTN458858:CTO458858 DDJ458858:DDK458858 DNF458858:DNG458858 DXB458858:DXC458858 EGX458858:EGY458858 EQT458858:EQU458858 FAP458858:FAQ458858 FKL458858:FKM458858 FUH458858:FUI458858 GED458858:GEE458858 GNZ458858:GOA458858 GXV458858:GXW458858 HHR458858:HHS458858 HRN458858:HRO458858 IBJ458858:IBK458858 ILF458858:ILG458858 IVB458858:IVC458858 JEX458858:JEY458858 JOT458858:JOU458858 JYP458858:JYQ458858 KIL458858:KIM458858 KSH458858:KSI458858 LCD458858:LCE458858 LLZ458858:LMA458858 LVV458858:LVW458858 MFR458858:MFS458858 MPN458858:MPO458858 MZJ458858:MZK458858 NJF458858:NJG458858 NTB458858:NTC458858 OCX458858:OCY458858 OMT458858:OMU458858 OWP458858:OWQ458858 PGL458858:PGM458858 PQH458858:PQI458858 QAD458858:QAE458858 QJZ458858:QKA458858 QTV458858:QTW458858 RDR458858:RDS458858 RNN458858:RNO458858 RXJ458858:RXK458858 SHF458858:SHG458858 SRB458858:SRC458858 TAX458858:TAY458858 TKT458858:TKU458858 TUP458858:TUQ458858 UEL458858:UEM458858 UOH458858:UOI458858 UYD458858:UYE458858 VHZ458858:VIA458858 VRV458858:VRW458858 WBR458858:WBS458858 WLN458858:WLO458858 WVJ458858:WVK458858 D524394 IX524394:IY524394 ST524394:SU524394 ACP524394:ACQ524394 AML524394:AMM524394 AWH524394:AWI524394 BGD524394:BGE524394 BPZ524394:BQA524394 BZV524394:BZW524394 CJR524394:CJS524394 CTN524394:CTO524394 DDJ524394:DDK524394 DNF524394:DNG524394 DXB524394:DXC524394 EGX524394:EGY524394 EQT524394:EQU524394 FAP524394:FAQ524394 FKL524394:FKM524394 FUH524394:FUI524394 GED524394:GEE524394 GNZ524394:GOA524394 GXV524394:GXW524394 HHR524394:HHS524394 HRN524394:HRO524394 IBJ524394:IBK524394 ILF524394:ILG524394 IVB524394:IVC524394 JEX524394:JEY524394 JOT524394:JOU524394 JYP524394:JYQ524394 KIL524394:KIM524394 KSH524394:KSI524394 LCD524394:LCE524394 LLZ524394:LMA524394 LVV524394:LVW524394 MFR524394:MFS524394 MPN524394:MPO524394 MZJ524394:MZK524394 NJF524394:NJG524394 NTB524394:NTC524394 OCX524394:OCY524394 OMT524394:OMU524394 OWP524394:OWQ524394 PGL524394:PGM524394 PQH524394:PQI524394 QAD524394:QAE524394 QJZ524394:QKA524394 QTV524394:QTW524394 RDR524394:RDS524394 RNN524394:RNO524394 RXJ524394:RXK524394 SHF524394:SHG524394 SRB524394:SRC524394 TAX524394:TAY524394 TKT524394:TKU524394 TUP524394:TUQ524394 UEL524394:UEM524394 UOH524394:UOI524394 UYD524394:UYE524394 VHZ524394:VIA524394 VRV524394:VRW524394 WBR524394:WBS524394 WLN524394:WLO524394 WVJ524394:WVK524394 D589930 IX589930:IY589930 ST589930:SU589930 ACP589930:ACQ589930 AML589930:AMM589930 AWH589930:AWI589930 BGD589930:BGE589930 BPZ589930:BQA589930 BZV589930:BZW589930 CJR589930:CJS589930 CTN589930:CTO589930 DDJ589930:DDK589930 DNF589930:DNG589930 DXB589930:DXC589930 EGX589930:EGY589930 EQT589930:EQU589930 FAP589930:FAQ589930 FKL589930:FKM589930 FUH589930:FUI589930 GED589930:GEE589930 GNZ589930:GOA589930 GXV589930:GXW589930 HHR589930:HHS589930 HRN589930:HRO589930 IBJ589930:IBK589930 ILF589930:ILG589930 IVB589930:IVC589930 JEX589930:JEY589930 JOT589930:JOU589930 JYP589930:JYQ589930 KIL589930:KIM589930 KSH589930:KSI589930 LCD589930:LCE589930 LLZ589930:LMA589930 LVV589930:LVW589930 MFR589930:MFS589930 MPN589930:MPO589930 MZJ589930:MZK589930 NJF589930:NJG589930 NTB589930:NTC589930 OCX589930:OCY589930 OMT589930:OMU589930 OWP589930:OWQ589930 PGL589930:PGM589930 PQH589930:PQI589930 QAD589930:QAE589930 QJZ589930:QKA589930 QTV589930:QTW589930 RDR589930:RDS589930 RNN589930:RNO589930 RXJ589930:RXK589930 SHF589930:SHG589930 SRB589930:SRC589930 TAX589930:TAY589930 TKT589930:TKU589930 TUP589930:TUQ589930 UEL589930:UEM589930 UOH589930:UOI589930 UYD589930:UYE589930 VHZ589930:VIA589930 VRV589930:VRW589930 WBR589930:WBS589930 WLN589930:WLO589930 WVJ589930:WVK589930 D655466 IX655466:IY655466 ST655466:SU655466 ACP655466:ACQ655466 AML655466:AMM655466 AWH655466:AWI655466 BGD655466:BGE655466 BPZ655466:BQA655466 BZV655466:BZW655466 CJR655466:CJS655466 CTN655466:CTO655466 DDJ655466:DDK655466 DNF655466:DNG655466 DXB655466:DXC655466 EGX655466:EGY655466 EQT655466:EQU655466 FAP655466:FAQ655466 FKL655466:FKM655466 FUH655466:FUI655466 GED655466:GEE655466 GNZ655466:GOA655466 GXV655466:GXW655466 HHR655466:HHS655466 HRN655466:HRO655466 IBJ655466:IBK655466 ILF655466:ILG655466 IVB655466:IVC655466 JEX655466:JEY655466 JOT655466:JOU655466 JYP655466:JYQ655466 KIL655466:KIM655466 KSH655466:KSI655466 LCD655466:LCE655466 LLZ655466:LMA655466 LVV655466:LVW655466 MFR655466:MFS655466 MPN655466:MPO655466 MZJ655466:MZK655466 NJF655466:NJG655466 NTB655466:NTC655466 OCX655466:OCY655466 OMT655466:OMU655466 OWP655466:OWQ655466 PGL655466:PGM655466 PQH655466:PQI655466 QAD655466:QAE655466 QJZ655466:QKA655466 QTV655466:QTW655466 RDR655466:RDS655466 RNN655466:RNO655466 RXJ655466:RXK655466 SHF655466:SHG655466 SRB655466:SRC655466 TAX655466:TAY655466 TKT655466:TKU655466 TUP655466:TUQ655466 UEL655466:UEM655466 UOH655466:UOI655466 UYD655466:UYE655466 VHZ655466:VIA655466 VRV655466:VRW655466 WBR655466:WBS655466 WLN655466:WLO655466 WVJ655466:WVK655466 D721002 IX721002:IY721002 ST721002:SU721002 ACP721002:ACQ721002 AML721002:AMM721002 AWH721002:AWI721002 BGD721002:BGE721002 BPZ721002:BQA721002 BZV721002:BZW721002 CJR721002:CJS721002 CTN721002:CTO721002 DDJ721002:DDK721002 DNF721002:DNG721002 DXB721002:DXC721002 EGX721002:EGY721002 EQT721002:EQU721002 FAP721002:FAQ721002 FKL721002:FKM721002 FUH721002:FUI721002 GED721002:GEE721002 GNZ721002:GOA721002 GXV721002:GXW721002 HHR721002:HHS721002 HRN721002:HRO721002 IBJ721002:IBK721002 ILF721002:ILG721002 IVB721002:IVC721002 JEX721002:JEY721002 JOT721002:JOU721002 JYP721002:JYQ721002 KIL721002:KIM721002 KSH721002:KSI721002 LCD721002:LCE721002 LLZ721002:LMA721002 LVV721002:LVW721002 MFR721002:MFS721002 MPN721002:MPO721002 MZJ721002:MZK721002 NJF721002:NJG721002 NTB721002:NTC721002 OCX721002:OCY721002 OMT721002:OMU721002 OWP721002:OWQ721002 PGL721002:PGM721002 PQH721002:PQI721002 QAD721002:QAE721002 QJZ721002:QKA721002 QTV721002:QTW721002 RDR721002:RDS721002 RNN721002:RNO721002 RXJ721002:RXK721002 SHF721002:SHG721002 SRB721002:SRC721002 TAX721002:TAY721002 TKT721002:TKU721002 TUP721002:TUQ721002 UEL721002:UEM721002 UOH721002:UOI721002 UYD721002:UYE721002 VHZ721002:VIA721002 VRV721002:VRW721002 WBR721002:WBS721002 WLN721002:WLO721002 WVJ721002:WVK721002 D786538 IX786538:IY786538 ST786538:SU786538 ACP786538:ACQ786538 AML786538:AMM786538 AWH786538:AWI786538 BGD786538:BGE786538 BPZ786538:BQA786538 BZV786538:BZW786538 CJR786538:CJS786538 CTN786538:CTO786538 DDJ786538:DDK786538 DNF786538:DNG786538 DXB786538:DXC786538 EGX786538:EGY786538 EQT786538:EQU786538 FAP786538:FAQ786538 FKL786538:FKM786538 FUH786538:FUI786538 GED786538:GEE786538 GNZ786538:GOA786538 GXV786538:GXW786538 HHR786538:HHS786538 HRN786538:HRO786538 IBJ786538:IBK786538 ILF786538:ILG786538 IVB786538:IVC786538 JEX786538:JEY786538 JOT786538:JOU786538 JYP786538:JYQ786538 KIL786538:KIM786538 KSH786538:KSI786538 LCD786538:LCE786538 LLZ786538:LMA786538 LVV786538:LVW786538 MFR786538:MFS786538 MPN786538:MPO786538 MZJ786538:MZK786538 NJF786538:NJG786538 NTB786538:NTC786538 OCX786538:OCY786538 OMT786538:OMU786538 OWP786538:OWQ786538 PGL786538:PGM786538 PQH786538:PQI786538 QAD786538:QAE786538 QJZ786538:QKA786538 QTV786538:QTW786538 RDR786538:RDS786538 RNN786538:RNO786538 RXJ786538:RXK786538 SHF786538:SHG786538 SRB786538:SRC786538 TAX786538:TAY786538 TKT786538:TKU786538 TUP786538:TUQ786538 UEL786538:UEM786538 UOH786538:UOI786538 UYD786538:UYE786538 VHZ786538:VIA786538 VRV786538:VRW786538 WBR786538:WBS786538 WLN786538:WLO786538 WVJ786538:WVK786538 D852074 IX852074:IY852074 ST852074:SU852074 ACP852074:ACQ852074 AML852074:AMM852074 AWH852074:AWI852074 BGD852074:BGE852074 BPZ852074:BQA852074 BZV852074:BZW852074 CJR852074:CJS852074 CTN852074:CTO852074 DDJ852074:DDK852074 DNF852074:DNG852074 DXB852074:DXC852074 EGX852074:EGY852074 EQT852074:EQU852074 FAP852074:FAQ852074 FKL852074:FKM852074 FUH852074:FUI852074 GED852074:GEE852074 GNZ852074:GOA852074 GXV852074:GXW852074 HHR852074:HHS852074 HRN852074:HRO852074 IBJ852074:IBK852074 ILF852074:ILG852074 IVB852074:IVC852074 JEX852074:JEY852074 JOT852074:JOU852074 JYP852074:JYQ852074 KIL852074:KIM852074 KSH852074:KSI852074 LCD852074:LCE852074 LLZ852074:LMA852074 LVV852074:LVW852074 MFR852074:MFS852074 MPN852074:MPO852074 MZJ852074:MZK852074 NJF852074:NJG852074 NTB852074:NTC852074 OCX852074:OCY852074 OMT852074:OMU852074 OWP852074:OWQ852074 PGL852074:PGM852074 PQH852074:PQI852074 QAD852074:QAE852074 QJZ852074:QKA852074 QTV852074:QTW852074 RDR852074:RDS852074 RNN852074:RNO852074 RXJ852074:RXK852074 SHF852074:SHG852074 SRB852074:SRC852074 TAX852074:TAY852074 TKT852074:TKU852074 TUP852074:TUQ852074 UEL852074:UEM852074 UOH852074:UOI852074 UYD852074:UYE852074 VHZ852074:VIA852074 VRV852074:VRW852074 WBR852074:WBS852074 WLN852074:WLO852074 WVJ852074:WVK852074 D917610 IX917610:IY917610 ST917610:SU917610 ACP917610:ACQ917610 AML917610:AMM917610 AWH917610:AWI917610 BGD917610:BGE917610 BPZ917610:BQA917610 BZV917610:BZW917610 CJR917610:CJS917610 CTN917610:CTO917610 DDJ917610:DDK917610 DNF917610:DNG917610 DXB917610:DXC917610 EGX917610:EGY917610 EQT917610:EQU917610 FAP917610:FAQ917610 FKL917610:FKM917610 FUH917610:FUI917610 GED917610:GEE917610 GNZ917610:GOA917610 GXV917610:GXW917610 HHR917610:HHS917610 HRN917610:HRO917610 IBJ917610:IBK917610 ILF917610:ILG917610 IVB917610:IVC917610 JEX917610:JEY917610 JOT917610:JOU917610 JYP917610:JYQ917610 KIL917610:KIM917610 KSH917610:KSI917610 LCD917610:LCE917610 LLZ917610:LMA917610 LVV917610:LVW917610 MFR917610:MFS917610 MPN917610:MPO917610 MZJ917610:MZK917610 NJF917610:NJG917610 NTB917610:NTC917610 OCX917610:OCY917610 OMT917610:OMU917610 OWP917610:OWQ917610 PGL917610:PGM917610 PQH917610:PQI917610 QAD917610:QAE917610 QJZ917610:QKA917610 QTV917610:QTW917610 RDR917610:RDS917610 RNN917610:RNO917610 RXJ917610:RXK917610 SHF917610:SHG917610 SRB917610:SRC917610 TAX917610:TAY917610 TKT917610:TKU917610 TUP917610:TUQ917610 UEL917610:UEM917610 UOH917610:UOI917610 UYD917610:UYE917610 VHZ917610:VIA917610 VRV917610:VRW917610 WBR917610:WBS917610 WLN917610:WLO917610 WVJ917610:WVK917610 D983146 IX983146:IY983146 ST983146:SU983146 ACP983146:ACQ983146 AML983146:AMM983146 AWH983146:AWI983146 BGD983146:BGE983146 BPZ983146:BQA983146 BZV983146:BZW983146 CJR983146:CJS983146 CTN983146:CTO983146 DDJ983146:DDK983146 DNF983146:DNG983146 DXB983146:DXC983146 EGX983146:EGY983146 EQT983146:EQU983146 FAP983146:FAQ983146 FKL983146:FKM983146 FUH983146:FUI983146 GED983146:GEE983146 GNZ983146:GOA983146 GXV983146:GXW983146 HHR983146:HHS983146 HRN983146:HRO983146 IBJ983146:IBK983146 ILF983146:ILG983146 IVB983146:IVC983146 JEX983146:JEY983146 JOT983146:JOU983146 JYP983146:JYQ983146 KIL983146:KIM983146 KSH983146:KSI983146 LCD983146:LCE983146 LLZ983146:LMA983146 LVV983146:LVW983146 MFR983146:MFS983146 MPN983146:MPO983146 MZJ983146:MZK983146 NJF983146:NJG983146 NTB983146:NTC983146 OCX983146:OCY983146 OMT983146:OMU983146 OWP983146:OWQ983146 PGL983146:PGM983146 PQH983146:PQI983146 QAD983146:QAE983146 QJZ983146:QKA983146 QTV983146:QTW983146 RDR983146:RDS983146 RNN983146:RNO983146 RXJ983146:RXK983146 SHF983146:SHG983146 SRB983146:SRC983146 TAX983146:TAY983146 TKT983146:TKU983146 TUP983146:TUQ983146 UEL983146:UEM983146 UOH983146:UOI983146 UYD983146:UYE983146 VHZ983146:VIA983146 VRV983146:VRW983146 WBR983146:WBS983146 WLN983146:WLO983146 WVJ983146:WVK983146 G113:G128 JB113:JC128 SX113:SY128 ACT113:ACU128 AMP113:AMQ128 AWL113:AWM128 BGH113:BGI128 BQD113:BQE128 BZZ113:CAA128 CJV113:CJW128 CTR113:CTS128 DDN113:DDO128 DNJ113:DNK128 DXF113:DXG128 EHB113:EHC128 EQX113:EQY128 FAT113:FAU128 FKP113:FKQ128 FUL113:FUM128 GEH113:GEI128 GOD113:GOE128 GXZ113:GYA128 HHV113:HHW128 HRR113:HRS128 IBN113:IBO128 ILJ113:ILK128 IVF113:IVG128 JFB113:JFC128 JOX113:JOY128 JYT113:JYU128 KIP113:KIQ128 KSL113:KSM128 LCH113:LCI128 LMD113:LME128 LVZ113:LWA128 MFV113:MFW128 MPR113:MPS128 MZN113:MZO128 NJJ113:NJK128 NTF113:NTG128 ODB113:ODC128 OMX113:OMY128 OWT113:OWU128 PGP113:PGQ128 PQL113:PQM128 QAH113:QAI128 QKD113:QKE128 QTZ113:QUA128 RDV113:RDW128 RNR113:RNS128 RXN113:RXO128 SHJ113:SHK128 SRF113:SRG128 TBB113:TBC128 TKX113:TKY128 TUT113:TUU128 UEP113:UEQ128 UOL113:UOM128 UYH113:UYI128 VID113:VIE128 VRZ113:VSA128 WBV113:WBW128 WLR113:WLS128 WVN113:WVO128 G65649:G65664 JB65649:JC65664 SX65649:SY65664 ACT65649:ACU65664 AMP65649:AMQ65664 AWL65649:AWM65664 BGH65649:BGI65664 BQD65649:BQE65664 BZZ65649:CAA65664 CJV65649:CJW65664 CTR65649:CTS65664 DDN65649:DDO65664 DNJ65649:DNK65664 DXF65649:DXG65664 EHB65649:EHC65664 EQX65649:EQY65664 FAT65649:FAU65664 FKP65649:FKQ65664 FUL65649:FUM65664 GEH65649:GEI65664 GOD65649:GOE65664 GXZ65649:GYA65664 HHV65649:HHW65664 HRR65649:HRS65664 IBN65649:IBO65664 ILJ65649:ILK65664 IVF65649:IVG65664 JFB65649:JFC65664 JOX65649:JOY65664 JYT65649:JYU65664 KIP65649:KIQ65664 KSL65649:KSM65664 LCH65649:LCI65664 LMD65649:LME65664 LVZ65649:LWA65664 MFV65649:MFW65664 MPR65649:MPS65664 MZN65649:MZO65664 NJJ65649:NJK65664 NTF65649:NTG65664 ODB65649:ODC65664 OMX65649:OMY65664 OWT65649:OWU65664 PGP65649:PGQ65664 PQL65649:PQM65664 QAH65649:QAI65664 QKD65649:QKE65664 QTZ65649:QUA65664 RDV65649:RDW65664 RNR65649:RNS65664 RXN65649:RXO65664 SHJ65649:SHK65664 SRF65649:SRG65664 TBB65649:TBC65664 TKX65649:TKY65664 TUT65649:TUU65664 UEP65649:UEQ65664 UOL65649:UOM65664 UYH65649:UYI65664 VID65649:VIE65664 VRZ65649:VSA65664 WBV65649:WBW65664 WLR65649:WLS65664 WVN65649:WVO65664 G131185:G131200 JB131185:JC131200 SX131185:SY131200 ACT131185:ACU131200 AMP131185:AMQ131200 AWL131185:AWM131200 BGH131185:BGI131200 BQD131185:BQE131200 BZZ131185:CAA131200 CJV131185:CJW131200 CTR131185:CTS131200 DDN131185:DDO131200 DNJ131185:DNK131200 DXF131185:DXG131200 EHB131185:EHC131200 EQX131185:EQY131200 FAT131185:FAU131200 FKP131185:FKQ131200 FUL131185:FUM131200 GEH131185:GEI131200 GOD131185:GOE131200 GXZ131185:GYA131200 HHV131185:HHW131200 HRR131185:HRS131200 IBN131185:IBO131200 ILJ131185:ILK131200 IVF131185:IVG131200 JFB131185:JFC131200 JOX131185:JOY131200 JYT131185:JYU131200 KIP131185:KIQ131200 KSL131185:KSM131200 LCH131185:LCI131200 LMD131185:LME131200 LVZ131185:LWA131200 MFV131185:MFW131200 MPR131185:MPS131200 MZN131185:MZO131200 NJJ131185:NJK131200 NTF131185:NTG131200 ODB131185:ODC131200 OMX131185:OMY131200 OWT131185:OWU131200 PGP131185:PGQ131200 PQL131185:PQM131200 QAH131185:QAI131200 QKD131185:QKE131200 QTZ131185:QUA131200 RDV131185:RDW131200 RNR131185:RNS131200 RXN131185:RXO131200 SHJ131185:SHK131200 SRF131185:SRG131200 TBB131185:TBC131200 TKX131185:TKY131200 TUT131185:TUU131200 UEP131185:UEQ131200 UOL131185:UOM131200 UYH131185:UYI131200 VID131185:VIE131200 VRZ131185:VSA131200 WBV131185:WBW131200 WLR131185:WLS131200 WVN131185:WVO131200 G196721:G196736 JB196721:JC196736 SX196721:SY196736 ACT196721:ACU196736 AMP196721:AMQ196736 AWL196721:AWM196736 BGH196721:BGI196736 BQD196721:BQE196736 BZZ196721:CAA196736 CJV196721:CJW196736 CTR196721:CTS196736 DDN196721:DDO196736 DNJ196721:DNK196736 DXF196721:DXG196736 EHB196721:EHC196736 EQX196721:EQY196736 FAT196721:FAU196736 FKP196721:FKQ196736 FUL196721:FUM196736 GEH196721:GEI196736 GOD196721:GOE196736 GXZ196721:GYA196736 HHV196721:HHW196736 HRR196721:HRS196736 IBN196721:IBO196736 ILJ196721:ILK196736 IVF196721:IVG196736 JFB196721:JFC196736 JOX196721:JOY196736 JYT196721:JYU196736 KIP196721:KIQ196736 KSL196721:KSM196736 LCH196721:LCI196736 LMD196721:LME196736 LVZ196721:LWA196736 MFV196721:MFW196736 MPR196721:MPS196736 MZN196721:MZO196736 NJJ196721:NJK196736 NTF196721:NTG196736 ODB196721:ODC196736 OMX196721:OMY196736 OWT196721:OWU196736 PGP196721:PGQ196736 PQL196721:PQM196736 QAH196721:QAI196736 QKD196721:QKE196736 QTZ196721:QUA196736 RDV196721:RDW196736 RNR196721:RNS196736 RXN196721:RXO196736 SHJ196721:SHK196736 SRF196721:SRG196736 TBB196721:TBC196736 TKX196721:TKY196736 TUT196721:TUU196736 UEP196721:UEQ196736 UOL196721:UOM196736 UYH196721:UYI196736 VID196721:VIE196736 VRZ196721:VSA196736 WBV196721:WBW196736 WLR196721:WLS196736 WVN196721:WVO196736 G262257:G262272 JB262257:JC262272 SX262257:SY262272 ACT262257:ACU262272 AMP262257:AMQ262272 AWL262257:AWM262272 BGH262257:BGI262272 BQD262257:BQE262272 BZZ262257:CAA262272 CJV262257:CJW262272 CTR262257:CTS262272 DDN262257:DDO262272 DNJ262257:DNK262272 DXF262257:DXG262272 EHB262257:EHC262272 EQX262257:EQY262272 FAT262257:FAU262272 FKP262257:FKQ262272 FUL262257:FUM262272 GEH262257:GEI262272 GOD262257:GOE262272 GXZ262257:GYA262272 HHV262257:HHW262272 HRR262257:HRS262272 IBN262257:IBO262272 ILJ262257:ILK262272 IVF262257:IVG262272 JFB262257:JFC262272 JOX262257:JOY262272 JYT262257:JYU262272 KIP262257:KIQ262272 KSL262257:KSM262272 LCH262257:LCI262272 LMD262257:LME262272 LVZ262257:LWA262272 MFV262257:MFW262272 MPR262257:MPS262272 MZN262257:MZO262272 NJJ262257:NJK262272 NTF262257:NTG262272 ODB262257:ODC262272 OMX262257:OMY262272 OWT262257:OWU262272 PGP262257:PGQ262272 PQL262257:PQM262272 QAH262257:QAI262272 QKD262257:QKE262272 QTZ262257:QUA262272 RDV262257:RDW262272 RNR262257:RNS262272 RXN262257:RXO262272 SHJ262257:SHK262272 SRF262257:SRG262272 TBB262257:TBC262272 TKX262257:TKY262272 TUT262257:TUU262272 UEP262257:UEQ262272 UOL262257:UOM262272 UYH262257:UYI262272 VID262257:VIE262272 VRZ262257:VSA262272 WBV262257:WBW262272 WLR262257:WLS262272 WVN262257:WVO262272 G327793:G327808 JB327793:JC327808 SX327793:SY327808 ACT327793:ACU327808 AMP327793:AMQ327808 AWL327793:AWM327808 BGH327793:BGI327808 BQD327793:BQE327808 BZZ327793:CAA327808 CJV327793:CJW327808 CTR327793:CTS327808 DDN327793:DDO327808 DNJ327793:DNK327808 DXF327793:DXG327808 EHB327793:EHC327808 EQX327793:EQY327808 FAT327793:FAU327808 FKP327793:FKQ327808 FUL327793:FUM327808 GEH327793:GEI327808 GOD327793:GOE327808 GXZ327793:GYA327808 HHV327793:HHW327808 HRR327793:HRS327808 IBN327793:IBO327808 ILJ327793:ILK327808 IVF327793:IVG327808 JFB327793:JFC327808 JOX327793:JOY327808 JYT327793:JYU327808 KIP327793:KIQ327808 KSL327793:KSM327808 LCH327793:LCI327808 LMD327793:LME327808 LVZ327793:LWA327808 MFV327793:MFW327808 MPR327793:MPS327808 MZN327793:MZO327808 NJJ327793:NJK327808 NTF327793:NTG327808 ODB327793:ODC327808 OMX327793:OMY327808 OWT327793:OWU327808 PGP327793:PGQ327808 PQL327793:PQM327808 QAH327793:QAI327808 QKD327793:QKE327808 QTZ327793:QUA327808 RDV327793:RDW327808 RNR327793:RNS327808 RXN327793:RXO327808 SHJ327793:SHK327808 SRF327793:SRG327808 TBB327793:TBC327808 TKX327793:TKY327808 TUT327793:TUU327808 UEP327793:UEQ327808 UOL327793:UOM327808 UYH327793:UYI327808 VID327793:VIE327808 VRZ327793:VSA327808 WBV327793:WBW327808 WLR327793:WLS327808 WVN327793:WVO327808 G393329:G393344 JB393329:JC393344 SX393329:SY393344 ACT393329:ACU393344 AMP393329:AMQ393344 AWL393329:AWM393344 BGH393329:BGI393344 BQD393329:BQE393344 BZZ393329:CAA393344 CJV393329:CJW393344 CTR393329:CTS393344 DDN393329:DDO393344 DNJ393329:DNK393344 DXF393329:DXG393344 EHB393329:EHC393344 EQX393329:EQY393344 FAT393329:FAU393344 FKP393329:FKQ393344 FUL393329:FUM393344 GEH393329:GEI393344 GOD393329:GOE393344 GXZ393329:GYA393344 HHV393329:HHW393344 HRR393329:HRS393344 IBN393329:IBO393344 ILJ393329:ILK393344 IVF393329:IVG393344 JFB393329:JFC393344 JOX393329:JOY393344 JYT393329:JYU393344 KIP393329:KIQ393344 KSL393329:KSM393344 LCH393329:LCI393344 LMD393329:LME393344 LVZ393329:LWA393344 MFV393329:MFW393344 MPR393329:MPS393344 MZN393329:MZO393344 NJJ393329:NJK393344 NTF393329:NTG393344 ODB393329:ODC393344 OMX393329:OMY393344 OWT393329:OWU393344 PGP393329:PGQ393344 PQL393329:PQM393344 QAH393329:QAI393344 QKD393329:QKE393344 QTZ393329:QUA393344 RDV393329:RDW393344 RNR393329:RNS393344 RXN393329:RXO393344 SHJ393329:SHK393344 SRF393329:SRG393344 TBB393329:TBC393344 TKX393329:TKY393344 TUT393329:TUU393344 UEP393329:UEQ393344 UOL393329:UOM393344 UYH393329:UYI393344 VID393329:VIE393344 VRZ393329:VSA393344 WBV393329:WBW393344 WLR393329:WLS393344 WVN393329:WVO393344 G458865:G458880 JB458865:JC458880 SX458865:SY458880 ACT458865:ACU458880 AMP458865:AMQ458880 AWL458865:AWM458880 BGH458865:BGI458880 BQD458865:BQE458880 BZZ458865:CAA458880 CJV458865:CJW458880 CTR458865:CTS458880 DDN458865:DDO458880 DNJ458865:DNK458880 DXF458865:DXG458880 EHB458865:EHC458880 EQX458865:EQY458880 FAT458865:FAU458880 FKP458865:FKQ458880 FUL458865:FUM458880 GEH458865:GEI458880 GOD458865:GOE458880 GXZ458865:GYA458880 HHV458865:HHW458880 HRR458865:HRS458880 IBN458865:IBO458880 ILJ458865:ILK458880 IVF458865:IVG458880 JFB458865:JFC458880 JOX458865:JOY458880 JYT458865:JYU458880 KIP458865:KIQ458880 KSL458865:KSM458880 LCH458865:LCI458880 LMD458865:LME458880 LVZ458865:LWA458880 MFV458865:MFW458880 MPR458865:MPS458880 MZN458865:MZO458880 NJJ458865:NJK458880 NTF458865:NTG458880 ODB458865:ODC458880 OMX458865:OMY458880 OWT458865:OWU458880 PGP458865:PGQ458880 PQL458865:PQM458880 QAH458865:QAI458880 QKD458865:QKE458880 QTZ458865:QUA458880 RDV458865:RDW458880 RNR458865:RNS458880 RXN458865:RXO458880 SHJ458865:SHK458880 SRF458865:SRG458880 TBB458865:TBC458880 TKX458865:TKY458880 TUT458865:TUU458880 UEP458865:UEQ458880 UOL458865:UOM458880 UYH458865:UYI458880 VID458865:VIE458880 VRZ458865:VSA458880 WBV458865:WBW458880 WLR458865:WLS458880 WVN458865:WVO458880 G524401:G524416 JB524401:JC524416 SX524401:SY524416 ACT524401:ACU524416 AMP524401:AMQ524416 AWL524401:AWM524416 BGH524401:BGI524416 BQD524401:BQE524416 BZZ524401:CAA524416 CJV524401:CJW524416 CTR524401:CTS524416 DDN524401:DDO524416 DNJ524401:DNK524416 DXF524401:DXG524416 EHB524401:EHC524416 EQX524401:EQY524416 FAT524401:FAU524416 FKP524401:FKQ524416 FUL524401:FUM524416 GEH524401:GEI524416 GOD524401:GOE524416 GXZ524401:GYA524416 HHV524401:HHW524416 HRR524401:HRS524416 IBN524401:IBO524416 ILJ524401:ILK524416 IVF524401:IVG524416 JFB524401:JFC524416 JOX524401:JOY524416 JYT524401:JYU524416 KIP524401:KIQ524416 KSL524401:KSM524416 LCH524401:LCI524416 LMD524401:LME524416 LVZ524401:LWA524416 MFV524401:MFW524416 MPR524401:MPS524416 MZN524401:MZO524416 NJJ524401:NJK524416 NTF524401:NTG524416 ODB524401:ODC524416 OMX524401:OMY524416 OWT524401:OWU524416 PGP524401:PGQ524416 PQL524401:PQM524416 QAH524401:QAI524416 QKD524401:QKE524416 QTZ524401:QUA524416 RDV524401:RDW524416 RNR524401:RNS524416 RXN524401:RXO524416 SHJ524401:SHK524416 SRF524401:SRG524416 TBB524401:TBC524416 TKX524401:TKY524416 TUT524401:TUU524416 UEP524401:UEQ524416 UOL524401:UOM524416 UYH524401:UYI524416 VID524401:VIE524416 VRZ524401:VSA524416 WBV524401:WBW524416 WLR524401:WLS524416 WVN524401:WVO524416 G589937:G589952 JB589937:JC589952 SX589937:SY589952 ACT589937:ACU589952 AMP589937:AMQ589952 AWL589937:AWM589952 BGH589937:BGI589952 BQD589937:BQE589952 BZZ589937:CAA589952 CJV589937:CJW589952 CTR589937:CTS589952 DDN589937:DDO589952 DNJ589937:DNK589952 DXF589937:DXG589952 EHB589937:EHC589952 EQX589937:EQY589952 FAT589937:FAU589952 FKP589937:FKQ589952 FUL589937:FUM589952 GEH589937:GEI589952 GOD589937:GOE589952 GXZ589937:GYA589952 HHV589937:HHW589952 HRR589937:HRS589952 IBN589937:IBO589952 ILJ589937:ILK589952 IVF589937:IVG589952 JFB589937:JFC589952 JOX589937:JOY589952 JYT589937:JYU589952 KIP589937:KIQ589952 KSL589937:KSM589952 LCH589937:LCI589952 LMD589937:LME589952 LVZ589937:LWA589952 MFV589937:MFW589952 MPR589937:MPS589952 MZN589937:MZO589952 NJJ589937:NJK589952 NTF589937:NTG589952 ODB589937:ODC589952 OMX589937:OMY589952 OWT589937:OWU589952 PGP589937:PGQ589952 PQL589937:PQM589952 QAH589937:QAI589952 QKD589937:QKE589952 QTZ589937:QUA589952 RDV589937:RDW589952 RNR589937:RNS589952 RXN589937:RXO589952 SHJ589937:SHK589952 SRF589937:SRG589952 TBB589937:TBC589952 TKX589937:TKY589952 TUT589937:TUU589952 UEP589937:UEQ589952 UOL589937:UOM589952 UYH589937:UYI589952 VID589937:VIE589952 VRZ589937:VSA589952 WBV589937:WBW589952 WLR589937:WLS589952 WVN589937:WVO589952 G655473:G655488 JB655473:JC655488 SX655473:SY655488 ACT655473:ACU655488 AMP655473:AMQ655488 AWL655473:AWM655488 BGH655473:BGI655488 BQD655473:BQE655488 BZZ655473:CAA655488 CJV655473:CJW655488 CTR655473:CTS655488 DDN655473:DDO655488 DNJ655473:DNK655488 DXF655473:DXG655488 EHB655473:EHC655488 EQX655473:EQY655488 FAT655473:FAU655488 FKP655473:FKQ655488 FUL655473:FUM655488 GEH655473:GEI655488 GOD655473:GOE655488 GXZ655473:GYA655488 HHV655473:HHW655488 HRR655473:HRS655488 IBN655473:IBO655488 ILJ655473:ILK655488 IVF655473:IVG655488 JFB655473:JFC655488 JOX655473:JOY655488 JYT655473:JYU655488 KIP655473:KIQ655488 KSL655473:KSM655488 LCH655473:LCI655488 LMD655473:LME655488 LVZ655473:LWA655488 MFV655473:MFW655488 MPR655473:MPS655488 MZN655473:MZO655488 NJJ655473:NJK655488 NTF655473:NTG655488 ODB655473:ODC655488 OMX655473:OMY655488 OWT655473:OWU655488 PGP655473:PGQ655488 PQL655473:PQM655488 QAH655473:QAI655488 QKD655473:QKE655488 QTZ655473:QUA655488 RDV655473:RDW655488 RNR655473:RNS655488 RXN655473:RXO655488 SHJ655473:SHK655488 SRF655473:SRG655488 TBB655473:TBC655488 TKX655473:TKY655488 TUT655473:TUU655488 UEP655473:UEQ655488 UOL655473:UOM655488 UYH655473:UYI655488 VID655473:VIE655488 VRZ655473:VSA655488 WBV655473:WBW655488 WLR655473:WLS655488 WVN655473:WVO655488 G721009:G721024 JB721009:JC721024 SX721009:SY721024 ACT721009:ACU721024 AMP721009:AMQ721024 AWL721009:AWM721024 BGH721009:BGI721024 BQD721009:BQE721024 BZZ721009:CAA721024 CJV721009:CJW721024 CTR721009:CTS721024 DDN721009:DDO721024 DNJ721009:DNK721024 DXF721009:DXG721024 EHB721009:EHC721024 EQX721009:EQY721024 FAT721009:FAU721024 FKP721009:FKQ721024 FUL721009:FUM721024 GEH721009:GEI721024 GOD721009:GOE721024 GXZ721009:GYA721024 HHV721009:HHW721024 HRR721009:HRS721024 IBN721009:IBO721024 ILJ721009:ILK721024 IVF721009:IVG721024 JFB721009:JFC721024 JOX721009:JOY721024 JYT721009:JYU721024 KIP721009:KIQ721024 KSL721009:KSM721024 LCH721009:LCI721024 LMD721009:LME721024 LVZ721009:LWA721024 MFV721009:MFW721024 MPR721009:MPS721024 MZN721009:MZO721024 NJJ721009:NJK721024 NTF721009:NTG721024 ODB721009:ODC721024 OMX721009:OMY721024 OWT721009:OWU721024 PGP721009:PGQ721024 PQL721009:PQM721024 QAH721009:QAI721024 QKD721009:QKE721024 QTZ721009:QUA721024 RDV721009:RDW721024 RNR721009:RNS721024 RXN721009:RXO721024 SHJ721009:SHK721024 SRF721009:SRG721024 TBB721009:TBC721024 TKX721009:TKY721024 TUT721009:TUU721024 UEP721009:UEQ721024 UOL721009:UOM721024 UYH721009:UYI721024 VID721009:VIE721024 VRZ721009:VSA721024 WBV721009:WBW721024 WLR721009:WLS721024 WVN721009:WVO721024 G786545:G786560 JB786545:JC786560 SX786545:SY786560 ACT786545:ACU786560 AMP786545:AMQ786560 AWL786545:AWM786560 BGH786545:BGI786560 BQD786545:BQE786560 BZZ786545:CAA786560 CJV786545:CJW786560 CTR786545:CTS786560 DDN786545:DDO786560 DNJ786545:DNK786560 DXF786545:DXG786560 EHB786545:EHC786560 EQX786545:EQY786560 FAT786545:FAU786560 FKP786545:FKQ786560 FUL786545:FUM786560 GEH786545:GEI786560 GOD786545:GOE786560 GXZ786545:GYA786560 HHV786545:HHW786560 HRR786545:HRS786560 IBN786545:IBO786560 ILJ786545:ILK786560 IVF786545:IVG786560 JFB786545:JFC786560 JOX786545:JOY786560 JYT786545:JYU786560 KIP786545:KIQ786560 KSL786545:KSM786560 LCH786545:LCI786560 LMD786545:LME786560 LVZ786545:LWA786560 MFV786545:MFW786560 MPR786545:MPS786560 MZN786545:MZO786560 NJJ786545:NJK786560 NTF786545:NTG786560 ODB786545:ODC786560 OMX786545:OMY786560 OWT786545:OWU786560 PGP786545:PGQ786560 PQL786545:PQM786560 QAH786545:QAI786560 QKD786545:QKE786560 QTZ786545:QUA786560 RDV786545:RDW786560 RNR786545:RNS786560 RXN786545:RXO786560 SHJ786545:SHK786560 SRF786545:SRG786560 TBB786545:TBC786560 TKX786545:TKY786560 TUT786545:TUU786560 UEP786545:UEQ786560 UOL786545:UOM786560 UYH786545:UYI786560 VID786545:VIE786560 VRZ786545:VSA786560 WBV786545:WBW786560 WLR786545:WLS786560 WVN786545:WVO786560 G852081:G852096 JB852081:JC852096 SX852081:SY852096 ACT852081:ACU852096 AMP852081:AMQ852096 AWL852081:AWM852096 BGH852081:BGI852096 BQD852081:BQE852096 BZZ852081:CAA852096 CJV852081:CJW852096 CTR852081:CTS852096 DDN852081:DDO852096 DNJ852081:DNK852096 DXF852081:DXG852096 EHB852081:EHC852096 EQX852081:EQY852096 FAT852081:FAU852096 FKP852081:FKQ852096 FUL852081:FUM852096 GEH852081:GEI852096 GOD852081:GOE852096 GXZ852081:GYA852096 HHV852081:HHW852096 HRR852081:HRS852096 IBN852081:IBO852096 ILJ852081:ILK852096 IVF852081:IVG852096 JFB852081:JFC852096 JOX852081:JOY852096 JYT852081:JYU852096 KIP852081:KIQ852096 KSL852081:KSM852096 LCH852081:LCI852096 LMD852081:LME852096 LVZ852081:LWA852096 MFV852081:MFW852096 MPR852081:MPS852096 MZN852081:MZO852096 NJJ852081:NJK852096 NTF852081:NTG852096 ODB852081:ODC852096 OMX852081:OMY852096 OWT852081:OWU852096 PGP852081:PGQ852096 PQL852081:PQM852096 QAH852081:QAI852096 QKD852081:QKE852096 QTZ852081:QUA852096 RDV852081:RDW852096 RNR852081:RNS852096 RXN852081:RXO852096 SHJ852081:SHK852096 SRF852081:SRG852096 TBB852081:TBC852096 TKX852081:TKY852096 TUT852081:TUU852096 UEP852081:UEQ852096 UOL852081:UOM852096 UYH852081:UYI852096 VID852081:VIE852096 VRZ852081:VSA852096 WBV852081:WBW852096 WLR852081:WLS852096 WVN852081:WVO852096 G917617:G917632 JB917617:JC917632 SX917617:SY917632 ACT917617:ACU917632 AMP917617:AMQ917632 AWL917617:AWM917632 BGH917617:BGI917632 BQD917617:BQE917632 BZZ917617:CAA917632 CJV917617:CJW917632 CTR917617:CTS917632 DDN917617:DDO917632 DNJ917617:DNK917632 DXF917617:DXG917632 EHB917617:EHC917632 EQX917617:EQY917632 FAT917617:FAU917632 FKP917617:FKQ917632 FUL917617:FUM917632 GEH917617:GEI917632 GOD917617:GOE917632 GXZ917617:GYA917632 HHV917617:HHW917632 HRR917617:HRS917632 IBN917617:IBO917632 ILJ917617:ILK917632 IVF917617:IVG917632 JFB917617:JFC917632 JOX917617:JOY917632 JYT917617:JYU917632 KIP917617:KIQ917632 KSL917617:KSM917632 LCH917617:LCI917632 LMD917617:LME917632 LVZ917617:LWA917632 MFV917617:MFW917632 MPR917617:MPS917632 MZN917617:MZO917632 NJJ917617:NJK917632 NTF917617:NTG917632 ODB917617:ODC917632 OMX917617:OMY917632 OWT917617:OWU917632 PGP917617:PGQ917632 PQL917617:PQM917632 QAH917617:QAI917632 QKD917617:QKE917632 QTZ917617:QUA917632 RDV917617:RDW917632 RNR917617:RNS917632 RXN917617:RXO917632 SHJ917617:SHK917632 SRF917617:SRG917632 TBB917617:TBC917632 TKX917617:TKY917632 TUT917617:TUU917632 UEP917617:UEQ917632 UOL917617:UOM917632 UYH917617:UYI917632 VID917617:VIE917632 VRZ917617:VSA917632 WBV917617:WBW917632 WLR917617:WLS917632 WVN917617:WVO917632 G983153:G983168 JB983153:JC983168 SX983153:SY983168 ACT983153:ACU983168 AMP983153:AMQ983168 AWL983153:AWM983168 BGH983153:BGI983168 BQD983153:BQE983168 BZZ983153:CAA983168 CJV983153:CJW983168 CTR983153:CTS983168 DDN983153:DDO983168 DNJ983153:DNK983168 DXF983153:DXG983168 EHB983153:EHC983168 EQX983153:EQY983168 FAT983153:FAU983168 FKP983153:FKQ983168 FUL983153:FUM983168 GEH983153:GEI983168 GOD983153:GOE983168 GXZ983153:GYA983168 HHV983153:HHW983168 HRR983153:HRS983168 IBN983153:IBO983168 ILJ983153:ILK983168 IVF983153:IVG983168 JFB983153:JFC983168 JOX983153:JOY983168 JYT983153:JYU983168 KIP983153:KIQ983168 KSL983153:KSM983168 LCH983153:LCI983168 LMD983153:LME983168 LVZ983153:LWA983168 MFV983153:MFW983168 MPR983153:MPS983168 MZN983153:MZO983168 NJJ983153:NJK983168 NTF983153:NTG983168 ODB983153:ODC983168 OMX983153:OMY983168 OWT983153:OWU983168 PGP983153:PGQ983168 PQL983153:PQM983168 QAH983153:QAI983168 QKD983153:QKE983168 QTZ983153:QUA983168 RDV983153:RDW983168 RNR983153:RNS983168 RXN983153:RXO983168 SHJ983153:SHK983168 SRF983153:SRG983168 TBB983153:TBC983168 TKX983153:TKY983168 TUT983153:TUU983168 UEP983153:UEQ983168 UOL983153:UOM983168 UYH983153:UYI983168 VID983153:VIE983168 VRZ983153:VSA983168 WBV983153:WBW983168 WLR983153:WLS983168 WVN983153:WVO983168 G130:G131 JB130:JC131 SX130:SY131 ACT130:ACU131 AMP130:AMQ131 AWL130:AWM131 BGH130:BGI131 BQD130:BQE131 BZZ130:CAA131 CJV130:CJW131 CTR130:CTS131 DDN130:DDO131 DNJ130:DNK131 DXF130:DXG131 EHB130:EHC131 EQX130:EQY131 FAT130:FAU131 FKP130:FKQ131 FUL130:FUM131 GEH130:GEI131 GOD130:GOE131 GXZ130:GYA131 HHV130:HHW131 HRR130:HRS131 IBN130:IBO131 ILJ130:ILK131 IVF130:IVG131 JFB130:JFC131 JOX130:JOY131 JYT130:JYU131 KIP130:KIQ131 KSL130:KSM131 LCH130:LCI131 LMD130:LME131 LVZ130:LWA131 MFV130:MFW131 MPR130:MPS131 MZN130:MZO131 NJJ130:NJK131 NTF130:NTG131 ODB130:ODC131 OMX130:OMY131 OWT130:OWU131 PGP130:PGQ131 PQL130:PQM131 QAH130:QAI131 QKD130:QKE131 QTZ130:QUA131 RDV130:RDW131 RNR130:RNS131 RXN130:RXO131 SHJ130:SHK131 SRF130:SRG131 TBB130:TBC131 TKX130:TKY131 TUT130:TUU131 UEP130:UEQ131 UOL130:UOM131 UYH130:UYI131 VID130:VIE131 VRZ130:VSA131 WBV130:WBW131 WLR130:WLS131 WVN130:WVO131 G65666:G65667 JB65666:JC65667 SX65666:SY65667 ACT65666:ACU65667 AMP65666:AMQ65667 AWL65666:AWM65667 BGH65666:BGI65667 BQD65666:BQE65667 BZZ65666:CAA65667 CJV65666:CJW65667 CTR65666:CTS65667 DDN65666:DDO65667 DNJ65666:DNK65667 DXF65666:DXG65667 EHB65666:EHC65667 EQX65666:EQY65667 FAT65666:FAU65667 FKP65666:FKQ65667 FUL65666:FUM65667 GEH65666:GEI65667 GOD65666:GOE65667 GXZ65666:GYA65667 HHV65666:HHW65667 HRR65666:HRS65667 IBN65666:IBO65667 ILJ65666:ILK65667 IVF65666:IVG65667 JFB65666:JFC65667 JOX65666:JOY65667 JYT65666:JYU65667 KIP65666:KIQ65667 KSL65666:KSM65667 LCH65666:LCI65667 LMD65666:LME65667 LVZ65666:LWA65667 MFV65666:MFW65667 MPR65666:MPS65667 MZN65666:MZO65667 NJJ65666:NJK65667 NTF65666:NTG65667 ODB65666:ODC65667 OMX65666:OMY65667 OWT65666:OWU65667 PGP65666:PGQ65667 PQL65666:PQM65667 QAH65666:QAI65667 QKD65666:QKE65667 QTZ65666:QUA65667 RDV65666:RDW65667 RNR65666:RNS65667 RXN65666:RXO65667 SHJ65666:SHK65667 SRF65666:SRG65667 TBB65666:TBC65667 TKX65666:TKY65667 TUT65666:TUU65667 UEP65666:UEQ65667 UOL65666:UOM65667 UYH65666:UYI65667 VID65666:VIE65667 VRZ65666:VSA65667 WBV65666:WBW65667 WLR65666:WLS65667 WVN65666:WVO65667 G131202:G131203 JB131202:JC131203 SX131202:SY131203 ACT131202:ACU131203 AMP131202:AMQ131203 AWL131202:AWM131203 BGH131202:BGI131203 BQD131202:BQE131203 BZZ131202:CAA131203 CJV131202:CJW131203 CTR131202:CTS131203 DDN131202:DDO131203 DNJ131202:DNK131203 DXF131202:DXG131203 EHB131202:EHC131203 EQX131202:EQY131203 FAT131202:FAU131203 FKP131202:FKQ131203 FUL131202:FUM131203 GEH131202:GEI131203 GOD131202:GOE131203 GXZ131202:GYA131203 HHV131202:HHW131203 HRR131202:HRS131203 IBN131202:IBO131203 ILJ131202:ILK131203 IVF131202:IVG131203 JFB131202:JFC131203 JOX131202:JOY131203 JYT131202:JYU131203 KIP131202:KIQ131203 KSL131202:KSM131203 LCH131202:LCI131203 LMD131202:LME131203 LVZ131202:LWA131203 MFV131202:MFW131203 MPR131202:MPS131203 MZN131202:MZO131203 NJJ131202:NJK131203 NTF131202:NTG131203 ODB131202:ODC131203 OMX131202:OMY131203 OWT131202:OWU131203 PGP131202:PGQ131203 PQL131202:PQM131203 QAH131202:QAI131203 QKD131202:QKE131203 QTZ131202:QUA131203 RDV131202:RDW131203 RNR131202:RNS131203 RXN131202:RXO131203 SHJ131202:SHK131203 SRF131202:SRG131203 TBB131202:TBC131203 TKX131202:TKY131203 TUT131202:TUU131203 UEP131202:UEQ131203 UOL131202:UOM131203 UYH131202:UYI131203 VID131202:VIE131203 VRZ131202:VSA131203 WBV131202:WBW131203 WLR131202:WLS131203 WVN131202:WVO131203 G196738:G196739 JB196738:JC196739 SX196738:SY196739 ACT196738:ACU196739 AMP196738:AMQ196739 AWL196738:AWM196739 BGH196738:BGI196739 BQD196738:BQE196739 BZZ196738:CAA196739 CJV196738:CJW196739 CTR196738:CTS196739 DDN196738:DDO196739 DNJ196738:DNK196739 DXF196738:DXG196739 EHB196738:EHC196739 EQX196738:EQY196739 FAT196738:FAU196739 FKP196738:FKQ196739 FUL196738:FUM196739 GEH196738:GEI196739 GOD196738:GOE196739 GXZ196738:GYA196739 HHV196738:HHW196739 HRR196738:HRS196739 IBN196738:IBO196739 ILJ196738:ILK196739 IVF196738:IVG196739 JFB196738:JFC196739 JOX196738:JOY196739 JYT196738:JYU196739 KIP196738:KIQ196739 KSL196738:KSM196739 LCH196738:LCI196739 LMD196738:LME196739 LVZ196738:LWA196739 MFV196738:MFW196739 MPR196738:MPS196739 MZN196738:MZO196739 NJJ196738:NJK196739 NTF196738:NTG196739 ODB196738:ODC196739 OMX196738:OMY196739 OWT196738:OWU196739 PGP196738:PGQ196739 PQL196738:PQM196739 QAH196738:QAI196739 QKD196738:QKE196739 QTZ196738:QUA196739 RDV196738:RDW196739 RNR196738:RNS196739 RXN196738:RXO196739 SHJ196738:SHK196739 SRF196738:SRG196739 TBB196738:TBC196739 TKX196738:TKY196739 TUT196738:TUU196739 UEP196738:UEQ196739 UOL196738:UOM196739 UYH196738:UYI196739 VID196738:VIE196739 VRZ196738:VSA196739 WBV196738:WBW196739 WLR196738:WLS196739 WVN196738:WVO196739 G262274:G262275 JB262274:JC262275 SX262274:SY262275 ACT262274:ACU262275 AMP262274:AMQ262275 AWL262274:AWM262275 BGH262274:BGI262275 BQD262274:BQE262275 BZZ262274:CAA262275 CJV262274:CJW262275 CTR262274:CTS262275 DDN262274:DDO262275 DNJ262274:DNK262275 DXF262274:DXG262275 EHB262274:EHC262275 EQX262274:EQY262275 FAT262274:FAU262275 FKP262274:FKQ262275 FUL262274:FUM262275 GEH262274:GEI262275 GOD262274:GOE262275 GXZ262274:GYA262275 HHV262274:HHW262275 HRR262274:HRS262275 IBN262274:IBO262275 ILJ262274:ILK262275 IVF262274:IVG262275 JFB262274:JFC262275 JOX262274:JOY262275 JYT262274:JYU262275 KIP262274:KIQ262275 KSL262274:KSM262275 LCH262274:LCI262275 LMD262274:LME262275 LVZ262274:LWA262275 MFV262274:MFW262275 MPR262274:MPS262275 MZN262274:MZO262275 NJJ262274:NJK262275 NTF262274:NTG262275 ODB262274:ODC262275 OMX262274:OMY262275 OWT262274:OWU262275 PGP262274:PGQ262275 PQL262274:PQM262275 QAH262274:QAI262275 QKD262274:QKE262275 QTZ262274:QUA262275 RDV262274:RDW262275 RNR262274:RNS262275 RXN262274:RXO262275 SHJ262274:SHK262275 SRF262274:SRG262275 TBB262274:TBC262275 TKX262274:TKY262275 TUT262274:TUU262275 UEP262274:UEQ262275 UOL262274:UOM262275 UYH262274:UYI262275 VID262274:VIE262275 VRZ262274:VSA262275 WBV262274:WBW262275 WLR262274:WLS262275 WVN262274:WVO262275 G327810:G327811 JB327810:JC327811 SX327810:SY327811 ACT327810:ACU327811 AMP327810:AMQ327811 AWL327810:AWM327811 BGH327810:BGI327811 BQD327810:BQE327811 BZZ327810:CAA327811 CJV327810:CJW327811 CTR327810:CTS327811 DDN327810:DDO327811 DNJ327810:DNK327811 DXF327810:DXG327811 EHB327810:EHC327811 EQX327810:EQY327811 FAT327810:FAU327811 FKP327810:FKQ327811 FUL327810:FUM327811 GEH327810:GEI327811 GOD327810:GOE327811 GXZ327810:GYA327811 HHV327810:HHW327811 HRR327810:HRS327811 IBN327810:IBO327811 ILJ327810:ILK327811 IVF327810:IVG327811 JFB327810:JFC327811 JOX327810:JOY327811 JYT327810:JYU327811 KIP327810:KIQ327811 KSL327810:KSM327811 LCH327810:LCI327811 LMD327810:LME327811 LVZ327810:LWA327811 MFV327810:MFW327811 MPR327810:MPS327811 MZN327810:MZO327811 NJJ327810:NJK327811 NTF327810:NTG327811 ODB327810:ODC327811 OMX327810:OMY327811 OWT327810:OWU327811 PGP327810:PGQ327811 PQL327810:PQM327811 QAH327810:QAI327811 QKD327810:QKE327811 QTZ327810:QUA327811 RDV327810:RDW327811 RNR327810:RNS327811 RXN327810:RXO327811 SHJ327810:SHK327811 SRF327810:SRG327811 TBB327810:TBC327811 TKX327810:TKY327811 TUT327810:TUU327811 UEP327810:UEQ327811 UOL327810:UOM327811 UYH327810:UYI327811 VID327810:VIE327811 VRZ327810:VSA327811 WBV327810:WBW327811 WLR327810:WLS327811 WVN327810:WVO327811 G393346:G393347 JB393346:JC393347 SX393346:SY393347 ACT393346:ACU393347 AMP393346:AMQ393347 AWL393346:AWM393347 BGH393346:BGI393347 BQD393346:BQE393347 BZZ393346:CAA393347 CJV393346:CJW393347 CTR393346:CTS393347 DDN393346:DDO393347 DNJ393346:DNK393347 DXF393346:DXG393347 EHB393346:EHC393347 EQX393346:EQY393347 FAT393346:FAU393347 FKP393346:FKQ393347 FUL393346:FUM393347 GEH393346:GEI393347 GOD393346:GOE393347 GXZ393346:GYA393347 HHV393346:HHW393347 HRR393346:HRS393347 IBN393346:IBO393347 ILJ393346:ILK393347 IVF393346:IVG393347 JFB393346:JFC393347 JOX393346:JOY393347 JYT393346:JYU393347 KIP393346:KIQ393347 KSL393346:KSM393347 LCH393346:LCI393347 LMD393346:LME393347 LVZ393346:LWA393347 MFV393346:MFW393347 MPR393346:MPS393347 MZN393346:MZO393347 NJJ393346:NJK393347 NTF393346:NTG393347 ODB393346:ODC393347 OMX393346:OMY393347 OWT393346:OWU393347 PGP393346:PGQ393347 PQL393346:PQM393347 QAH393346:QAI393347 QKD393346:QKE393347 QTZ393346:QUA393347 RDV393346:RDW393347 RNR393346:RNS393347 RXN393346:RXO393347 SHJ393346:SHK393347 SRF393346:SRG393347 TBB393346:TBC393347 TKX393346:TKY393347 TUT393346:TUU393347 UEP393346:UEQ393347 UOL393346:UOM393347 UYH393346:UYI393347 VID393346:VIE393347 VRZ393346:VSA393347 WBV393346:WBW393347 WLR393346:WLS393347 WVN393346:WVO393347 G458882:G458883 JB458882:JC458883 SX458882:SY458883 ACT458882:ACU458883 AMP458882:AMQ458883 AWL458882:AWM458883 BGH458882:BGI458883 BQD458882:BQE458883 BZZ458882:CAA458883 CJV458882:CJW458883 CTR458882:CTS458883 DDN458882:DDO458883 DNJ458882:DNK458883 DXF458882:DXG458883 EHB458882:EHC458883 EQX458882:EQY458883 FAT458882:FAU458883 FKP458882:FKQ458883 FUL458882:FUM458883 GEH458882:GEI458883 GOD458882:GOE458883 GXZ458882:GYA458883 HHV458882:HHW458883 HRR458882:HRS458883 IBN458882:IBO458883 ILJ458882:ILK458883 IVF458882:IVG458883 JFB458882:JFC458883 JOX458882:JOY458883 JYT458882:JYU458883 KIP458882:KIQ458883 KSL458882:KSM458883 LCH458882:LCI458883 LMD458882:LME458883 LVZ458882:LWA458883 MFV458882:MFW458883 MPR458882:MPS458883 MZN458882:MZO458883 NJJ458882:NJK458883 NTF458882:NTG458883 ODB458882:ODC458883 OMX458882:OMY458883 OWT458882:OWU458883 PGP458882:PGQ458883 PQL458882:PQM458883 QAH458882:QAI458883 QKD458882:QKE458883 QTZ458882:QUA458883 RDV458882:RDW458883 RNR458882:RNS458883 RXN458882:RXO458883 SHJ458882:SHK458883 SRF458882:SRG458883 TBB458882:TBC458883 TKX458882:TKY458883 TUT458882:TUU458883 UEP458882:UEQ458883 UOL458882:UOM458883 UYH458882:UYI458883 VID458882:VIE458883 VRZ458882:VSA458883 WBV458882:WBW458883 WLR458882:WLS458883 WVN458882:WVO458883 G524418:G524419 JB524418:JC524419 SX524418:SY524419 ACT524418:ACU524419 AMP524418:AMQ524419 AWL524418:AWM524419 BGH524418:BGI524419 BQD524418:BQE524419 BZZ524418:CAA524419 CJV524418:CJW524419 CTR524418:CTS524419 DDN524418:DDO524419 DNJ524418:DNK524419 DXF524418:DXG524419 EHB524418:EHC524419 EQX524418:EQY524419 FAT524418:FAU524419 FKP524418:FKQ524419 FUL524418:FUM524419 GEH524418:GEI524419 GOD524418:GOE524419 GXZ524418:GYA524419 HHV524418:HHW524419 HRR524418:HRS524419 IBN524418:IBO524419 ILJ524418:ILK524419 IVF524418:IVG524419 JFB524418:JFC524419 JOX524418:JOY524419 JYT524418:JYU524419 KIP524418:KIQ524419 KSL524418:KSM524419 LCH524418:LCI524419 LMD524418:LME524419 LVZ524418:LWA524419 MFV524418:MFW524419 MPR524418:MPS524419 MZN524418:MZO524419 NJJ524418:NJK524419 NTF524418:NTG524419 ODB524418:ODC524419 OMX524418:OMY524419 OWT524418:OWU524419 PGP524418:PGQ524419 PQL524418:PQM524419 QAH524418:QAI524419 QKD524418:QKE524419 QTZ524418:QUA524419 RDV524418:RDW524419 RNR524418:RNS524419 RXN524418:RXO524419 SHJ524418:SHK524419 SRF524418:SRG524419 TBB524418:TBC524419 TKX524418:TKY524419 TUT524418:TUU524419 UEP524418:UEQ524419 UOL524418:UOM524419 UYH524418:UYI524419 VID524418:VIE524419 VRZ524418:VSA524419 WBV524418:WBW524419 WLR524418:WLS524419 WVN524418:WVO524419 G589954:G589955 JB589954:JC589955 SX589954:SY589955 ACT589954:ACU589955 AMP589954:AMQ589955 AWL589954:AWM589955 BGH589954:BGI589955 BQD589954:BQE589955 BZZ589954:CAA589955 CJV589954:CJW589955 CTR589954:CTS589955 DDN589954:DDO589955 DNJ589954:DNK589955 DXF589954:DXG589955 EHB589954:EHC589955 EQX589954:EQY589955 FAT589954:FAU589955 FKP589954:FKQ589955 FUL589954:FUM589955 GEH589954:GEI589955 GOD589954:GOE589955 GXZ589954:GYA589955 HHV589954:HHW589955 HRR589954:HRS589955 IBN589954:IBO589955 ILJ589954:ILK589955 IVF589954:IVG589955 JFB589954:JFC589955 JOX589954:JOY589955 JYT589954:JYU589955 KIP589954:KIQ589955 KSL589954:KSM589955 LCH589954:LCI589955 LMD589954:LME589955 LVZ589954:LWA589955 MFV589954:MFW589955 MPR589954:MPS589955 MZN589954:MZO589955 NJJ589954:NJK589955 NTF589954:NTG589955 ODB589954:ODC589955 OMX589954:OMY589955 OWT589954:OWU589955 PGP589954:PGQ589955 PQL589954:PQM589955 QAH589954:QAI589955 QKD589954:QKE589955 QTZ589954:QUA589955 RDV589954:RDW589955 RNR589954:RNS589955 RXN589954:RXO589955 SHJ589954:SHK589955 SRF589954:SRG589955 TBB589954:TBC589955 TKX589954:TKY589955 TUT589954:TUU589955 UEP589954:UEQ589955 UOL589954:UOM589955 UYH589954:UYI589955 VID589954:VIE589955 VRZ589954:VSA589955 WBV589954:WBW589955 WLR589954:WLS589955 WVN589954:WVO589955 G655490:G655491 JB655490:JC655491 SX655490:SY655491 ACT655490:ACU655491 AMP655490:AMQ655491 AWL655490:AWM655491 BGH655490:BGI655491 BQD655490:BQE655491 BZZ655490:CAA655491 CJV655490:CJW655491 CTR655490:CTS655491 DDN655490:DDO655491 DNJ655490:DNK655491 DXF655490:DXG655491 EHB655490:EHC655491 EQX655490:EQY655491 FAT655490:FAU655491 FKP655490:FKQ655491 FUL655490:FUM655491 GEH655490:GEI655491 GOD655490:GOE655491 GXZ655490:GYA655491 HHV655490:HHW655491 HRR655490:HRS655491 IBN655490:IBO655491 ILJ655490:ILK655491 IVF655490:IVG655491 JFB655490:JFC655491 JOX655490:JOY655491 JYT655490:JYU655491 KIP655490:KIQ655491 KSL655490:KSM655491 LCH655490:LCI655491 LMD655490:LME655491 LVZ655490:LWA655491 MFV655490:MFW655491 MPR655490:MPS655491 MZN655490:MZO655491 NJJ655490:NJK655491 NTF655490:NTG655491 ODB655490:ODC655491 OMX655490:OMY655491 OWT655490:OWU655491 PGP655490:PGQ655491 PQL655490:PQM655491 QAH655490:QAI655491 QKD655490:QKE655491 QTZ655490:QUA655491 RDV655490:RDW655491 RNR655490:RNS655491 RXN655490:RXO655491 SHJ655490:SHK655491 SRF655490:SRG655491 TBB655490:TBC655491 TKX655490:TKY655491 TUT655490:TUU655491 UEP655490:UEQ655491 UOL655490:UOM655491 UYH655490:UYI655491 VID655490:VIE655491 VRZ655490:VSA655491 WBV655490:WBW655491 WLR655490:WLS655491 WVN655490:WVO655491 G721026:G721027 JB721026:JC721027 SX721026:SY721027 ACT721026:ACU721027 AMP721026:AMQ721027 AWL721026:AWM721027 BGH721026:BGI721027 BQD721026:BQE721027 BZZ721026:CAA721027 CJV721026:CJW721027 CTR721026:CTS721027 DDN721026:DDO721027 DNJ721026:DNK721027 DXF721026:DXG721027 EHB721026:EHC721027 EQX721026:EQY721027 FAT721026:FAU721027 FKP721026:FKQ721027 FUL721026:FUM721027 GEH721026:GEI721027 GOD721026:GOE721027 GXZ721026:GYA721027 HHV721026:HHW721027 HRR721026:HRS721027 IBN721026:IBO721027 ILJ721026:ILK721027 IVF721026:IVG721027 JFB721026:JFC721027 JOX721026:JOY721027 JYT721026:JYU721027 KIP721026:KIQ721027 KSL721026:KSM721027 LCH721026:LCI721027 LMD721026:LME721027 LVZ721026:LWA721027 MFV721026:MFW721027 MPR721026:MPS721027 MZN721026:MZO721027 NJJ721026:NJK721027 NTF721026:NTG721027 ODB721026:ODC721027 OMX721026:OMY721027 OWT721026:OWU721027 PGP721026:PGQ721027 PQL721026:PQM721027 QAH721026:QAI721027 QKD721026:QKE721027 QTZ721026:QUA721027 RDV721026:RDW721027 RNR721026:RNS721027 RXN721026:RXO721027 SHJ721026:SHK721027 SRF721026:SRG721027 TBB721026:TBC721027 TKX721026:TKY721027 TUT721026:TUU721027 UEP721026:UEQ721027 UOL721026:UOM721027 UYH721026:UYI721027 VID721026:VIE721027 VRZ721026:VSA721027 WBV721026:WBW721027 WLR721026:WLS721027 WVN721026:WVO721027 G786562:G786563 JB786562:JC786563 SX786562:SY786563 ACT786562:ACU786563 AMP786562:AMQ786563 AWL786562:AWM786563 BGH786562:BGI786563 BQD786562:BQE786563 BZZ786562:CAA786563 CJV786562:CJW786563 CTR786562:CTS786563 DDN786562:DDO786563 DNJ786562:DNK786563 DXF786562:DXG786563 EHB786562:EHC786563 EQX786562:EQY786563 FAT786562:FAU786563 FKP786562:FKQ786563 FUL786562:FUM786563 GEH786562:GEI786563 GOD786562:GOE786563 GXZ786562:GYA786563 HHV786562:HHW786563 HRR786562:HRS786563 IBN786562:IBO786563 ILJ786562:ILK786563 IVF786562:IVG786563 JFB786562:JFC786563 JOX786562:JOY786563 JYT786562:JYU786563 KIP786562:KIQ786563 KSL786562:KSM786563 LCH786562:LCI786563 LMD786562:LME786563 LVZ786562:LWA786563 MFV786562:MFW786563 MPR786562:MPS786563 MZN786562:MZO786563 NJJ786562:NJK786563 NTF786562:NTG786563 ODB786562:ODC786563 OMX786562:OMY786563 OWT786562:OWU786563 PGP786562:PGQ786563 PQL786562:PQM786563 QAH786562:QAI786563 QKD786562:QKE786563 QTZ786562:QUA786563 RDV786562:RDW786563 RNR786562:RNS786563 RXN786562:RXO786563 SHJ786562:SHK786563 SRF786562:SRG786563 TBB786562:TBC786563 TKX786562:TKY786563 TUT786562:TUU786563 UEP786562:UEQ786563 UOL786562:UOM786563 UYH786562:UYI786563 VID786562:VIE786563 VRZ786562:VSA786563 WBV786562:WBW786563 WLR786562:WLS786563 WVN786562:WVO786563 G852098:G852099 JB852098:JC852099 SX852098:SY852099 ACT852098:ACU852099 AMP852098:AMQ852099 AWL852098:AWM852099 BGH852098:BGI852099 BQD852098:BQE852099 BZZ852098:CAA852099 CJV852098:CJW852099 CTR852098:CTS852099 DDN852098:DDO852099 DNJ852098:DNK852099 DXF852098:DXG852099 EHB852098:EHC852099 EQX852098:EQY852099 FAT852098:FAU852099 FKP852098:FKQ852099 FUL852098:FUM852099 GEH852098:GEI852099 GOD852098:GOE852099 GXZ852098:GYA852099 HHV852098:HHW852099 HRR852098:HRS852099 IBN852098:IBO852099 ILJ852098:ILK852099 IVF852098:IVG852099 JFB852098:JFC852099 JOX852098:JOY852099 JYT852098:JYU852099 KIP852098:KIQ852099 KSL852098:KSM852099 LCH852098:LCI852099 LMD852098:LME852099 LVZ852098:LWA852099 MFV852098:MFW852099 MPR852098:MPS852099 MZN852098:MZO852099 NJJ852098:NJK852099 NTF852098:NTG852099 ODB852098:ODC852099 OMX852098:OMY852099 OWT852098:OWU852099 PGP852098:PGQ852099 PQL852098:PQM852099 QAH852098:QAI852099 QKD852098:QKE852099 QTZ852098:QUA852099 RDV852098:RDW852099 RNR852098:RNS852099 RXN852098:RXO852099 SHJ852098:SHK852099 SRF852098:SRG852099 TBB852098:TBC852099 TKX852098:TKY852099 TUT852098:TUU852099 UEP852098:UEQ852099 UOL852098:UOM852099 UYH852098:UYI852099 VID852098:VIE852099 VRZ852098:VSA852099 WBV852098:WBW852099 WLR852098:WLS852099 WVN852098:WVO852099 G917634:G917635 JB917634:JC917635 SX917634:SY917635 ACT917634:ACU917635 AMP917634:AMQ917635 AWL917634:AWM917635 BGH917634:BGI917635 BQD917634:BQE917635 BZZ917634:CAA917635 CJV917634:CJW917635 CTR917634:CTS917635 DDN917634:DDO917635 DNJ917634:DNK917635 DXF917634:DXG917635 EHB917634:EHC917635 EQX917634:EQY917635 FAT917634:FAU917635 FKP917634:FKQ917635 FUL917634:FUM917635 GEH917634:GEI917635 GOD917634:GOE917635 GXZ917634:GYA917635 HHV917634:HHW917635 HRR917634:HRS917635 IBN917634:IBO917635 ILJ917634:ILK917635 IVF917634:IVG917635 JFB917634:JFC917635 JOX917634:JOY917635 JYT917634:JYU917635 KIP917634:KIQ917635 KSL917634:KSM917635 LCH917634:LCI917635 LMD917634:LME917635 LVZ917634:LWA917635 MFV917634:MFW917635 MPR917634:MPS917635 MZN917634:MZO917635 NJJ917634:NJK917635 NTF917634:NTG917635 ODB917634:ODC917635 OMX917634:OMY917635 OWT917634:OWU917635 PGP917634:PGQ917635 PQL917634:PQM917635 QAH917634:QAI917635 QKD917634:QKE917635 QTZ917634:QUA917635 RDV917634:RDW917635 RNR917634:RNS917635 RXN917634:RXO917635 SHJ917634:SHK917635 SRF917634:SRG917635 TBB917634:TBC917635 TKX917634:TKY917635 TUT917634:TUU917635 UEP917634:UEQ917635 UOL917634:UOM917635 UYH917634:UYI917635 VID917634:VIE917635 VRZ917634:VSA917635 WBV917634:WBW917635 WLR917634:WLS917635 WVN917634:WVO917635 G983170:G983171 JB983170:JC983171 SX983170:SY983171 ACT983170:ACU983171 AMP983170:AMQ983171 AWL983170:AWM983171 BGH983170:BGI983171 BQD983170:BQE983171 BZZ983170:CAA983171 CJV983170:CJW983171 CTR983170:CTS983171 DDN983170:DDO983171 DNJ983170:DNK983171 DXF983170:DXG983171 EHB983170:EHC983171 EQX983170:EQY983171 FAT983170:FAU983171 FKP983170:FKQ983171 FUL983170:FUM983171 GEH983170:GEI983171 GOD983170:GOE983171 GXZ983170:GYA983171 HHV983170:HHW983171 HRR983170:HRS983171 IBN983170:IBO983171 ILJ983170:ILK983171 IVF983170:IVG983171 JFB983170:JFC983171 JOX983170:JOY983171 JYT983170:JYU983171 KIP983170:KIQ983171 KSL983170:KSM983171 LCH983170:LCI983171 LMD983170:LME983171 LVZ983170:LWA983171 MFV983170:MFW983171 MPR983170:MPS983171 MZN983170:MZO983171 NJJ983170:NJK983171 NTF983170:NTG983171 ODB983170:ODC983171 OMX983170:OMY983171 OWT983170:OWU983171 PGP983170:PGQ983171 PQL983170:PQM983171 QAH983170:QAI983171 QKD983170:QKE983171 QTZ983170:QUA983171 RDV983170:RDW983171 RNR983170:RNS983171 RXN983170:RXO983171 SHJ983170:SHK983171 SRF983170:SRG983171 TBB983170:TBC983171 TKX983170:TKY983171 TUT983170:TUU983171 UEP983170:UEQ983171 UOL983170:UOM983171 UYH983170:UYI983171 VID983170:VIE983171 VRZ983170:VSA983171 WBV983170:WBW983171 WLR983170:WLS983171 WVN983170:WVO983171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71"/>
  <sheetViews>
    <sheetView showGridLines="0" zoomScaleNormal="100" zoomScaleSheetLayoutView="100" workbookViewId="0">
      <selection activeCell="H11" sqref="H11"/>
    </sheetView>
  </sheetViews>
  <sheetFormatPr baseColWidth="10" defaultColWidth="0" defaultRowHeight="15.75" zeroHeight="1"/>
  <cols>
    <col min="1" max="1" width="4.7109375" style="7" customWidth="1"/>
    <col min="2" max="2" width="12" style="8" hidden="1" customWidth="1"/>
    <col min="3" max="3" width="48.42578125" style="11" customWidth="1"/>
    <col min="4" max="4" width="24.140625" style="9" customWidth="1"/>
    <col min="5" max="5" width="4.42578125" style="12" customWidth="1"/>
    <col min="6" max="6" width="43.7109375" style="9" customWidth="1"/>
    <col min="7" max="7" width="25" style="9" customWidth="1"/>
    <col min="8" max="8" width="3.85546875" style="9" customWidth="1"/>
    <col min="9" max="9" width="11.7109375" style="9" hidden="1" customWidth="1"/>
    <col min="10" max="10" width="1.5703125" style="9" hidden="1" customWidth="1"/>
    <col min="11" max="13" width="0.7109375" style="9" hidden="1" customWidth="1"/>
    <col min="14" max="16384" width="0" style="9" hidden="1"/>
  </cols>
  <sheetData>
    <row r="1" spans="1:7" s="3" customFormat="1" ht="15" customHeight="1">
      <c r="A1" s="1"/>
      <c r="B1" s="2" t="s">
        <v>0</v>
      </c>
      <c r="C1" s="294" t="s">
        <v>1</v>
      </c>
      <c r="D1" s="294"/>
      <c r="E1" s="294"/>
      <c r="F1" s="55" t="str">
        <f>[11]Presentacion!C3</f>
        <v>SMI</v>
      </c>
      <c r="G1" s="56"/>
    </row>
    <row r="2" spans="1:7" s="3" customFormat="1" ht="15" customHeight="1">
      <c r="A2" s="1"/>
      <c r="B2" s="2"/>
      <c r="C2" s="294" t="s">
        <v>2</v>
      </c>
      <c r="D2" s="294"/>
      <c r="E2" s="294"/>
      <c r="F2" s="55" t="str">
        <f>[11]Presentacion!C4</f>
        <v>Montevideo</v>
      </c>
      <c r="G2" s="56"/>
    </row>
    <row r="3" spans="1:7" s="3" customFormat="1" ht="15" customHeight="1">
      <c r="A3" s="1"/>
      <c r="B3" s="2"/>
      <c r="C3" s="294" t="s">
        <v>3</v>
      </c>
      <c r="D3" s="294"/>
      <c r="E3" s="294"/>
      <c r="F3" s="57">
        <f>[11]Presentacion!C7</f>
        <v>44469</v>
      </c>
      <c r="G3" s="56"/>
    </row>
    <row r="4" spans="1:7" s="6" customFormat="1" ht="15" customHeight="1" thickBot="1">
      <c r="A4" s="4"/>
      <c r="B4" s="5"/>
      <c r="C4" s="295"/>
      <c r="D4" s="295"/>
      <c r="E4" s="2"/>
      <c r="F4" s="4"/>
      <c r="G4" s="4"/>
    </row>
    <row r="5" spans="1:7" ht="16.5" thickBot="1">
      <c r="C5" s="62" t="s">
        <v>4</v>
      </c>
      <c r="D5" s="63" t="s">
        <v>5</v>
      </c>
      <c r="E5" s="64"/>
      <c r="F5" s="65" t="s">
        <v>6</v>
      </c>
      <c r="G5" s="63" t="s">
        <v>5</v>
      </c>
    </row>
    <row r="6" spans="1:7" ht="16.5" thickBot="1">
      <c r="C6" s="66" t="s">
        <v>7</v>
      </c>
      <c r="D6" s="67">
        <v>2021</v>
      </c>
      <c r="E6" s="68"/>
      <c r="F6" s="66" t="s">
        <v>8</v>
      </c>
      <c r="G6" s="67">
        <f>+D6</f>
        <v>2021</v>
      </c>
    </row>
    <row r="7" spans="1:7">
      <c r="C7" s="69" t="s">
        <v>9</v>
      </c>
      <c r="D7" s="70"/>
      <c r="E7" s="68"/>
      <c r="F7" s="71" t="s">
        <v>10</v>
      </c>
      <c r="G7" s="72"/>
    </row>
    <row r="8" spans="1:7">
      <c r="B8" s="8" t="s">
        <v>11</v>
      </c>
      <c r="C8" s="73" t="s">
        <v>12</v>
      </c>
      <c r="D8" s="58">
        <v>1410000</v>
      </c>
      <c r="E8" s="74" t="s">
        <v>13</v>
      </c>
      <c r="F8" s="73" t="s">
        <v>14</v>
      </c>
      <c r="G8" s="75">
        <v>139355758.96000001</v>
      </c>
    </row>
    <row r="9" spans="1:7">
      <c r="B9" s="8" t="s">
        <v>15</v>
      </c>
      <c r="C9" s="73" t="s">
        <v>16</v>
      </c>
      <c r="D9" s="58">
        <v>1810711</v>
      </c>
      <c r="E9" s="74" t="s">
        <v>17</v>
      </c>
      <c r="F9" s="73" t="s">
        <v>18</v>
      </c>
      <c r="G9" s="75">
        <v>15529737.719999999</v>
      </c>
    </row>
    <row r="10" spans="1:7">
      <c r="B10" s="8" t="s">
        <v>19</v>
      </c>
      <c r="C10" s="73" t="s">
        <v>20</v>
      </c>
      <c r="D10" s="76">
        <v>471646191.6652</v>
      </c>
      <c r="E10" s="74" t="s">
        <v>21</v>
      </c>
      <c r="F10" s="73" t="s">
        <v>22</v>
      </c>
      <c r="G10" s="58">
        <v>629</v>
      </c>
    </row>
    <row r="11" spans="1:7" ht="16.5" thickBot="1">
      <c r="B11" s="8" t="s">
        <v>23</v>
      </c>
      <c r="C11" s="77" t="s">
        <v>24</v>
      </c>
      <c r="D11" s="78">
        <f>SUM(D8:D10)</f>
        <v>474866902.6652</v>
      </c>
      <c r="E11" s="74" t="s">
        <v>25</v>
      </c>
      <c r="F11" s="73" t="s">
        <v>26</v>
      </c>
      <c r="G11" s="75">
        <v>33388713</v>
      </c>
    </row>
    <row r="12" spans="1:7">
      <c r="C12" s="69" t="s">
        <v>27</v>
      </c>
      <c r="D12" s="70"/>
      <c r="E12" s="74" t="s">
        <v>28</v>
      </c>
      <c r="F12" s="73" t="s">
        <v>29</v>
      </c>
      <c r="G12" s="58">
        <v>1460619</v>
      </c>
    </row>
    <row r="13" spans="1:7">
      <c r="B13" s="8" t="s">
        <v>30</v>
      </c>
      <c r="C13" s="73" t="s">
        <v>31</v>
      </c>
      <c r="D13" s="79">
        <v>10848</v>
      </c>
      <c r="E13" s="74" t="s">
        <v>32</v>
      </c>
      <c r="F13" s="73" t="s">
        <v>33</v>
      </c>
      <c r="G13" s="75">
        <v>31423909</v>
      </c>
    </row>
    <row r="14" spans="1:7">
      <c r="B14" s="8" t="s">
        <v>34</v>
      </c>
      <c r="C14" s="80" t="s">
        <v>35</v>
      </c>
      <c r="D14" s="58">
        <v>0</v>
      </c>
      <c r="E14" s="74" t="s">
        <v>36</v>
      </c>
      <c r="F14" s="73" t="s">
        <v>37</v>
      </c>
      <c r="G14" s="58">
        <v>20553281</v>
      </c>
    </row>
    <row r="15" spans="1:7">
      <c r="B15" s="8" t="s">
        <v>38</v>
      </c>
      <c r="C15" s="73" t="s">
        <v>39</v>
      </c>
      <c r="D15" s="58">
        <v>0</v>
      </c>
      <c r="E15" s="74" t="s">
        <v>40</v>
      </c>
      <c r="F15" s="73" t="s">
        <v>41</v>
      </c>
      <c r="G15" s="58">
        <v>185406</v>
      </c>
    </row>
    <row r="16" spans="1:7">
      <c r="B16" s="8" t="s">
        <v>42</v>
      </c>
      <c r="C16" s="80" t="s">
        <v>43</v>
      </c>
      <c r="D16" s="58">
        <v>0</v>
      </c>
      <c r="E16" s="74" t="s">
        <v>44</v>
      </c>
      <c r="F16" s="73" t="s">
        <v>45</v>
      </c>
      <c r="G16" s="58">
        <v>69042717</v>
      </c>
    </row>
    <row r="17" spans="2:7">
      <c r="B17" s="8" t="s">
        <v>46</v>
      </c>
      <c r="C17" s="80" t="s">
        <v>47</v>
      </c>
      <c r="D17" s="58">
        <v>0</v>
      </c>
      <c r="E17" s="74" t="s">
        <v>48</v>
      </c>
      <c r="F17" s="73" t="s">
        <v>49</v>
      </c>
      <c r="G17" s="58">
        <v>126424753</v>
      </c>
    </row>
    <row r="18" spans="2:7" ht="16.5" thickBot="1">
      <c r="B18" s="8" t="s">
        <v>50</v>
      </c>
      <c r="C18" s="77" t="s">
        <v>51</v>
      </c>
      <c r="D18" s="78">
        <f>SUM(D13:D17)</f>
        <v>10848</v>
      </c>
      <c r="E18" s="74" t="s">
        <v>52</v>
      </c>
      <c r="F18" s="73" t="s">
        <v>53</v>
      </c>
      <c r="G18" s="58">
        <v>0</v>
      </c>
    </row>
    <row r="19" spans="2:7">
      <c r="C19" s="69" t="s">
        <v>54</v>
      </c>
      <c r="D19" s="70"/>
      <c r="E19" s="68" t="s">
        <v>55</v>
      </c>
      <c r="F19" s="73" t="s">
        <v>56</v>
      </c>
      <c r="G19" s="58">
        <v>25713146</v>
      </c>
    </row>
    <row r="20" spans="2:7">
      <c r="B20" s="8" t="s">
        <v>57</v>
      </c>
      <c r="C20" s="73" t="s">
        <v>58</v>
      </c>
      <c r="D20" s="58">
        <v>29697078</v>
      </c>
      <c r="E20" s="74" t="s">
        <v>59</v>
      </c>
      <c r="F20" s="73" t="s">
        <v>60</v>
      </c>
      <c r="G20" s="58">
        <v>0</v>
      </c>
    </row>
    <row r="21" spans="2:7" ht="16.5" thickBot="1">
      <c r="B21" s="8" t="s">
        <v>61</v>
      </c>
      <c r="C21" s="73" t="s">
        <v>62</v>
      </c>
      <c r="D21" s="75">
        <v>2168473</v>
      </c>
      <c r="E21" s="74" t="s">
        <v>63</v>
      </c>
      <c r="F21" s="77" t="s">
        <v>64</v>
      </c>
      <c r="G21" s="81">
        <f>SUM(G8:G20)</f>
        <v>463078669.68000001</v>
      </c>
    </row>
    <row r="22" spans="2:7">
      <c r="B22" s="8" t="s">
        <v>65</v>
      </c>
      <c r="C22" s="73" t="s">
        <v>66</v>
      </c>
      <c r="D22" s="58">
        <v>0</v>
      </c>
      <c r="E22" s="74"/>
      <c r="F22" s="71" t="s">
        <v>67</v>
      </c>
      <c r="G22" s="72"/>
    </row>
    <row r="23" spans="2:7">
      <c r="B23" s="8" t="s">
        <v>68</v>
      </c>
      <c r="C23" s="73" t="s">
        <v>69</v>
      </c>
      <c r="D23" s="58">
        <v>12482232</v>
      </c>
      <c r="E23" s="74" t="s">
        <v>70</v>
      </c>
      <c r="F23" s="82" t="s">
        <v>71</v>
      </c>
      <c r="G23" s="75">
        <v>98864269</v>
      </c>
    </row>
    <row r="24" spans="2:7">
      <c r="B24" s="8" t="s">
        <v>72</v>
      </c>
      <c r="C24" s="73" t="s">
        <v>73</v>
      </c>
      <c r="D24" s="58">
        <v>0</v>
      </c>
      <c r="E24" s="74" t="s">
        <v>74</v>
      </c>
      <c r="F24" s="83" t="s">
        <v>60</v>
      </c>
      <c r="G24" s="58">
        <v>-11157412</v>
      </c>
    </row>
    <row r="25" spans="2:7">
      <c r="B25" s="8" t="s">
        <v>75</v>
      </c>
      <c r="C25" s="73" t="s">
        <v>76</v>
      </c>
      <c r="D25" s="58">
        <v>0</v>
      </c>
      <c r="E25" s="74" t="s">
        <v>77</v>
      </c>
      <c r="F25" s="82" t="s">
        <v>78</v>
      </c>
      <c r="G25" s="58">
        <v>0</v>
      </c>
    </row>
    <row r="26" spans="2:7">
      <c r="B26" s="8" t="s">
        <v>79</v>
      </c>
      <c r="C26" s="73" t="s">
        <v>80</v>
      </c>
      <c r="D26" s="75">
        <v>0</v>
      </c>
      <c r="E26" s="74" t="s">
        <v>81</v>
      </c>
      <c r="F26" s="83" t="s">
        <v>82</v>
      </c>
      <c r="G26" s="58">
        <v>0</v>
      </c>
    </row>
    <row r="27" spans="2:7">
      <c r="B27" s="8" t="s">
        <v>83</v>
      </c>
      <c r="C27" s="73" t="s">
        <v>84</v>
      </c>
      <c r="D27" s="75">
        <v>157429292</v>
      </c>
      <c r="E27" s="74" t="s">
        <v>85</v>
      </c>
      <c r="F27" s="82" t="s">
        <v>86</v>
      </c>
      <c r="G27" s="58">
        <v>3717732</v>
      </c>
    </row>
    <row r="28" spans="2:7">
      <c r="B28" s="8" t="s">
        <v>87</v>
      </c>
      <c r="C28" s="73" t="s">
        <v>88</v>
      </c>
      <c r="D28" s="75">
        <v>0</v>
      </c>
      <c r="E28" s="74" t="s">
        <v>89</v>
      </c>
      <c r="F28" s="82" t="s">
        <v>90</v>
      </c>
      <c r="G28" s="58">
        <v>0</v>
      </c>
    </row>
    <row r="29" spans="2:7" ht="16.5" thickBot="1">
      <c r="B29" s="8" t="s">
        <v>91</v>
      </c>
      <c r="C29" s="73" t="s">
        <v>92</v>
      </c>
      <c r="D29" s="58">
        <v>4824551</v>
      </c>
      <c r="E29" s="74" t="s">
        <v>93</v>
      </c>
      <c r="F29" s="77" t="s">
        <v>94</v>
      </c>
      <c r="G29" s="78">
        <f>SUM(G23:G28)</f>
        <v>91424589</v>
      </c>
    </row>
    <row r="30" spans="2:7">
      <c r="B30" s="8" t="s">
        <v>95</v>
      </c>
      <c r="C30" s="73" t="s">
        <v>96</v>
      </c>
      <c r="D30" s="58">
        <v>4614762</v>
      </c>
      <c r="E30" s="74"/>
      <c r="F30" s="71" t="s">
        <v>97</v>
      </c>
      <c r="G30" s="72"/>
    </row>
    <row r="31" spans="2:7">
      <c r="B31" s="8" t="s">
        <v>98</v>
      </c>
      <c r="C31" s="80" t="s">
        <v>99</v>
      </c>
      <c r="D31" s="58">
        <v>-11407307</v>
      </c>
      <c r="E31" s="74" t="s">
        <v>100</v>
      </c>
      <c r="F31" s="82" t="s">
        <v>101</v>
      </c>
      <c r="G31" s="75">
        <v>138560957</v>
      </c>
    </row>
    <row r="32" spans="2:7" ht="16.5" thickBot="1">
      <c r="B32" s="8" t="s">
        <v>102</v>
      </c>
      <c r="C32" s="77" t="s">
        <v>103</v>
      </c>
      <c r="D32" s="84">
        <f>SUM(D20:D31)</f>
        <v>199809081</v>
      </c>
      <c r="E32" s="74" t="s">
        <v>104</v>
      </c>
      <c r="F32" s="82" t="s">
        <v>105</v>
      </c>
      <c r="G32" s="58">
        <v>521472847</v>
      </c>
    </row>
    <row r="33" spans="2:7">
      <c r="C33" s="69" t="s">
        <v>106</v>
      </c>
      <c r="D33" s="70"/>
      <c r="E33" s="74" t="s">
        <v>107</v>
      </c>
      <c r="F33" s="82" t="s">
        <v>108</v>
      </c>
      <c r="G33" s="75">
        <v>0</v>
      </c>
    </row>
    <row r="34" spans="2:7">
      <c r="B34" s="8" t="s">
        <v>109</v>
      </c>
      <c r="C34" s="73" t="s">
        <v>110</v>
      </c>
      <c r="D34" s="58">
        <v>74452</v>
      </c>
      <c r="E34" s="74" t="s">
        <v>111</v>
      </c>
      <c r="F34" s="82" t="s">
        <v>112</v>
      </c>
      <c r="G34" s="58">
        <v>156625</v>
      </c>
    </row>
    <row r="35" spans="2:7">
      <c r="B35" s="8" t="s">
        <v>113</v>
      </c>
      <c r="C35" s="73" t="s">
        <v>114</v>
      </c>
      <c r="D35" s="58">
        <v>3130893</v>
      </c>
      <c r="E35" s="68" t="s">
        <v>115</v>
      </c>
      <c r="F35" s="82" t="s">
        <v>116</v>
      </c>
      <c r="G35" s="58">
        <v>60247682</v>
      </c>
    </row>
    <row r="36" spans="2:7">
      <c r="B36" s="8" t="s">
        <v>117</v>
      </c>
      <c r="C36" s="73" t="s">
        <v>118</v>
      </c>
      <c r="D36" s="58">
        <v>0</v>
      </c>
      <c r="E36" s="74" t="s">
        <v>119</v>
      </c>
      <c r="F36" s="82" t="s">
        <v>120</v>
      </c>
      <c r="G36" s="58">
        <v>0</v>
      </c>
    </row>
    <row r="37" spans="2:7">
      <c r="B37" s="8" t="s">
        <v>121</v>
      </c>
      <c r="C37" s="73" t="s">
        <v>122</v>
      </c>
      <c r="D37" s="58">
        <v>8568495</v>
      </c>
      <c r="E37" s="85" t="s">
        <v>123</v>
      </c>
      <c r="F37" s="82" t="s">
        <v>124</v>
      </c>
      <c r="G37" s="58">
        <v>0</v>
      </c>
    </row>
    <row r="38" spans="2:7">
      <c r="B38" s="8" t="s">
        <v>125</v>
      </c>
      <c r="C38" s="73" t="s">
        <v>126</v>
      </c>
      <c r="D38" s="58">
        <v>0</v>
      </c>
      <c r="E38" s="85" t="s">
        <v>127</v>
      </c>
      <c r="F38" s="82" t="s">
        <v>128</v>
      </c>
      <c r="G38" s="58">
        <v>0</v>
      </c>
    </row>
    <row r="39" spans="2:7">
      <c r="B39" s="8" t="s">
        <v>129</v>
      </c>
      <c r="C39" s="73" t="s">
        <v>130</v>
      </c>
      <c r="D39" s="58">
        <v>0</v>
      </c>
      <c r="E39" s="68" t="s">
        <v>131</v>
      </c>
      <c r="F39" s="82" t="s">
        <v>132</v>
      </c>
      <c r="G39" s="58">
        <v>0</v>
      </c>
    </row>
    <row r="40" spans="2:7">
      <c r="B40" s="8" t="s">
        <v>133</v>
      </c>
      <c r="C40" s="73" t="s">
        <v>134</v>
      </c>
      <c r="D40" s="58">
        <v>0</v>
      </c>
      <c r="E40" s="68" t="s">
        <v>135</v>
      </c>
      <c r="F40" s="82" t="s">
        <v>136</v>
      </c>
      <c r="G40" s="58">
        <v>0</v>
      </c>
    </row>
    <row r="41" spans="2:7">
      <c r="B41" s="8" t="s">
        <v>137</v>
      </c>
      <c r="C41" s="73" t="s">
        <v>138</v>
      </c>
      <c r="D41" s="58">
        <v>0</v>
      </c>
      <c r="E41" s="85" t="s">
        <v>139</v>
      </c>
      <c r="F41" s="82" t="s">
        <v>140</v>
      </c>
      <c r="G41" s="58">
        <v>32627693</v>
      </c>
    </row>
    <row r="42" spans="2:7">
      <c r="B42" s="8" t="s">
        <v>141</v>
      </c>
      <c r="C42" s="73" t="s">
        <v>142</v>
      </c>
      <c r="D42" s="58">
        <v>0</v>
      </c>
      <c r="E42" s="85" t="s">
        <v>143</v>
      </c>
      <c r="F42" s="82" t="s">
        <v>144</v>
      </c>
      <c r="G42" s="58">
        <v>0</v>
      </c>
    </row>
    <row r="43" spans="2:7">
      <c r="B43" s="8" t="s">
        <v>145</v>
      </c>
      <c r="C43" s="73" t="s">
        <v>146</v>
      </c>
      <c r="D43" s="58">
        <v>216180</v>
      </c>
      <c r="E43" s="74" t="s">
        <v>147</v>
      </c>
      <c r="F43" s="82" t="s">
        <v>148</v>
      </c>
      <c r="G43" s="58">
        <v>0</v>
      </c>
    </row>
    <row r="44" spans="2:7">
      <c r="B44" s="8" t="s">
        <v>149</v>
      </c>
      <c r="C44" s="73" t="s">
        <v>150</v>
      </c>
      <c r="D44" s="58">
        <v>0</v>
      </c>
      <c r="E44" s="74" t="s">
        <v>151</v>
      </c>
      <c r="F44" s="82" t="s">
        <v>152</v>
      </c>
      <c r="G44" s="58">
        <v>0</v>
      </c>
    </row>
    <row r="45" spans="2:7">
      <c r="B45" s="8" t="s">
        <v>153</v>
      </c>
      <c r="C45" s="73" t="s">
        <v>154</v>
      </c>
      <c r="D45" s="75">
        <v>3289134</v>
      </c>
      <c r="E45" s="74" t="s">
        <v>155</v>
      </c>
      <c r="F45" s="82" t="s">
        <v>156</v>
      </c>
      <c r="G45" s="58">
        <v>26764131</v>
      </c>
    </row>
    <row r="46" spans="2:7">
      <c r="B46" s="8" t="s">
        <v>157</v>
      </c>
      <c r="C46" s="73" t="s">
        <v>158</v>
      </c>
      <c r="D46" s="75">
        <v>0</v>
      </c>
      <c r="E46" s="74" t="s">
        <v>159</v>
      </c>
      <c r="F46" s="82" t="s">
        <v>160</v>
      </c>
      <c r="G46" s="58">
        <v>0</v>
      </c>
    </row>
    <row r="47" spans="2:7">
      <c r="B47" s="8" t="s">
        <v>161</v>
      </c>
      <c r="C47" s="73" t="s">
        <v>162</v>
      </c>
      <c r="D47" s="75">
        <v>5828955</v>
      </c>
      <c r="E47" s="74" t="s">
        <v>163</v>
      </c>
      <c r="F47" s="82" t="s">
        <v>164</v>
      </c>
      <c r="G47" s="58">
        <v>21024448</v>
      </c>
    </row>
    <row r="48" spans="2:7">
      <c r="B48" s="8" t="s">
        <v>165</v>
      </c>
      <c r="C48" s="73" t="s">
        <v>166</v>
      </c>
      <c r="D48" s="58">
        <v>26453764</v>
      </c>
      <c r="E48" s="74" t="s">
        <v>167</v>
      </c>
      <c r="F48" s="82" t="s">
        <v>168</v>
      </c>
      <c r="G48" s="58">
        <v>0</v>
      </c>
    </row>
    <row r="49" spans="2:7">
      <c r="B49" s="8" t="s">
        <v>169</v>
      </c>
      <c r="C49" s="73" t="s">
        <v>170</v>
      </c>
      <c r="D49" s="58">
        <v>4296</v>
      </c>
      <c r="E49" s="74" t="s">
        <v>171</v>
      </c>
      <c r="F49" s="82" t="s">
        <v>172</v>
      </c>
      <c r="G49" s="58">
        <v>0</v>
      </c>
    </row>
    <row r="50" spans="2:7">
      <c r="B50" s="8" t="s">
        <v>173</v>
      </c>
      <c r="C50" s="73" t="s">
        <v>106</v>
      </c>
      <c r="D50" s="58">
        <v>151981</v>
      </c>
      <c r="E50" s="74" t="s">
        <v>174</v>
      </c>
      <c r="F50" s="82" t="s">
        <v>175</v>
      </c>
      <c r="G50" s="58">
        <v>291881</v>
      </c>
    </row>
    <row r="51" spans="2:7">
      <c r="B51" s="8" t="s">
        <v>176</v>
      </c>
      <c r="C51" s="80" t="s">
        <v>177</v>
      </c>
      <c r="D51" s="58">
        <v>0</v>
      </c>
      <c r="E51" s="74" t="s">
        <v>178</v>
      </c>
      <c r="F51" s="82" t="s">
        <v>179</v>
      </c>
      <c r="G51" s="58">
        <v>0</v>
      </c>
    </row>
    <row r="52" spans="2:7">
      <c r="B52" s="8" t="s">
        <v>180</v>
      </c>
      <c r="C52" s="80" t="s">
        <v>43</v>
      </c>
      <c r="D52" s="58">
        <v>0</v>
      </c>
      <c r="E52" s="74" t="s">
        <v>181</v>
      </c>
      <c r="F52" s="82" t="s">
        <v>182</v>
      </c>
      <c r="G52" s="58">
        <v>964086</v>
      </c>
    </row>
    <row r="53" spans="2:7">
      <c r="B53" s="8" t="s">
        <v>183</v>
      </c>
      <c r="C53" s="80" t="s">
        <v>184</v>
      </c>
      <c r="D53" s="58">
        <v>0</v>
      </c>
      <c r="E53" s="74" t="s">
        <v>185</v>
      </c>
      <c r="F53" s="82" t="s">
        <v>186</v>
      </c>
      <c r="G53" s="58">
        <v>0</v>
      </c>
    </row>
    <row r="54" spans="2:7">
      <c r="B54" s="8" t="s">
        <v>187</v>
      </c>
      <c r="C54" s="80" t="s">
        <v>188</v>
      </c>
      <c r="D54" s="58">
        <v>0</v>
      </c>
      <c r="E54" s="74" t="s">
        <v>189</v>
      </c>
      <c r="F54" s="82" t="s">
        <v>190</v>
      </c>
      <c r="G54" s="58">
        <v>27910696</v>
      </c>
    </row>
    <row r="55" spans="2:7" ht="16.5" thickBot="1">
      <c r="B55" s="8" t="s">
        <v>191</v>
      </c>
      <c r="C55" s="77" t="s">
        <v>192</v>
      </c>
      <c r="D55" s="84">
        <f>SUM(D34:D54)</f>
        <v>47718150</v>
      </c>
      <c r="E55" s="74" t="s">
        <v>193</v>
      </c>
      <c r="F55" s="82" t="s">
        <v>194</v>
      </c>
      <c r="G55" s="58">
        <v>-20688342</v>
      </c>
    </row>
    <row r="56" spans="2:7" ht="16.5" thickBot="1">
      <c r="C56" s="69" t="s">
        <v>195</v>
      </c>
      <c r="D56" s="70"/>
      <c r="E56" s="74" t="s">
        <v>196</v>
      </c>
      <c r="F56" s="77" t="s">
        <v>197</v>
      </c>
      <c r="G56" s="84">
        <f>SUM(G31:G55)</f>
        <v>809332704</v>
      </c>
    </row>
    <row r="57" spans="2:7">
      <c r="B57" s="8" t="s">
        <v>198</v>
      </c>
      <c r="C57" s="73" t="s">
        <v>199</v>
      </c>
      <c r="D57" s="58">
        <v>66650748</v>
      </c>
      <c r="E57" s="74"/>
      <c r="F57" s="71" t="s">
        <v>200</v>
      </c>
      <c r="G57" s="72"/>
    </row>
    <row r="58" spans="2:7">
      <c r="B58" s="8" t="s">
        <v>201</v>
      </c>
      <c r="C58" s="73" t="s">
        <v>202</v>
      </c>
      <c r="D58" s="58">
        <v>3488056</v>
      </c>
      <c r="E58" s="74" t="s">
        <v>203</v>
      </c>
      <c r="F58" s="73" t="s">
        <v>204</v>
      </c>
      <c r="G58" s="58">
        <v>0</v>
      </c>
    </row>
    <row r="59" spans="2:7">
      <c r="B59" s="8" t="s">
        <v>205</v>
      </c>
      <c r="C59" s="73" t="s">
        <v>206</v>
      </c>
      <c r="D59" s="58">
        <v>55936956</v>
      </c>
      <c r="E59" s="74" t="s">
        <v>207</v>
      </c>
      <c r="F59" s="73" t="s">
        <v>208</v>
      </c>
      <c r="G59" s="58">
        <v>10023933</v>
      </c>
    </row>
    <row r="60" spans="2:7">
      <c r="B60" s="8" t="s">
        <v>209</v>
      </c>
      <c r="C60" s="73" t="s">
        <v>210</v>
      </c>
      <c r="D60" s="58">
        <v>8804146</v>
      </c>
      <c r="E60" s="74" t="s">
        <v>211</v>
      </c>
      <c r="F60" s="73" t="s">
        <v>212</v>
      </c>
      <c r="G60" s="58">
        <v>183960</v>
      </c>
    </row>
    <row r="61" spans="2:7">
      <c r="B61" s="8" t="s">
        <v>213</v>
      </c>
      <c r="C61" s="73" t="s">
        <v>214</v>
      </c>
      <c r="D61" s="58">
        <v>0</v>
      </c>
      <c r="E61" s="74" t="s">
        <v>215</v>
      </c>
      <c r="F61" s="73" t="s">
        <v>216</v>
      </c>
      <c r="G61" s="58">
        <v>0</v>
      </c>
    </row>
    <row r="62" spans="2:7">
      <c r="B62" s="8" t="s">
        <v>217</v>
      </c>
      <c r="C62" s="80" t="s">
        <v>218</v>
      </c>
      <c r="D62" s="58">
        <v>0</v>
      </c>
      <c r="E62" s="74" t="s">
        <v>219</v>
      </c>
      <c r="F62" s="73" t="s">
        <v>220</v>
      </c>
      <c r="G62" s="58">
        <v>447000</v>
      </c>
    </row>
    <row r="63" spans="2:7" ht="16.5" thickBot="1">
      <c r="B63" s="8" t="s">
        <v>221</v>
      </c>
      <c r="C63" s="86" t="s">
        <v>222</v>
      </c>
      <c r="D63" s="87">
        <f>SUM(D57:D62)</f>
        <v>134879906</v>
      </c>
      <c r="E63" s="74" t="s">
        <v>223</v>
      </c>
      <c r="F63" s="86" t="s">
        <v>224</v>
      </c>
      <c r="G63" s="84">
        <f>SUM(G58:G62)</f>
        <v>10654893</v>
      </c>
    </row>
    <row r="64" spans="2:7" ht="16.5" thickBot="1">
      <c r="B64" s="8" t="s">
        <v>225</v>
      </c>
      <c r="C64" s="88" t="s">
        <v>226</v>
      </c>
      <c r="D64" s="89">
        <f>D11+D18+D32+D55+D63</f>
        <v>857284887.6652</v>
      </c>
      <c r="E64" s="74" t="s">
        <v>227</v>
      </c>
      <c r="F64" s="88" t="s">
        <v>228</v>
      </c>
      <c r="G64" s="89">
        <f>+G21+G29+G56+G63</f>
        <v>1374490855.6800001</v>
      </c>
    </row>
    <row r="65" spans="2:7" ht="16.5" thickBot="1">
      <c r="C65" s="90"/>
      <c r="D65" s="91"/>
      <c r="E65" s="74"/>
      <c r="F65" s="90"/>
      <c r="G65" s="91"/>
    </row>
    <row r="66" spans="2:7" ht="16.5" thickBot="1">
      <c r="C66" s="88" t="s">
        <v>229</v>
      </c>
      <c r="D66" s="63">
        <f>+D6</f>
        <v>2021</v>
      </c>
      <c r="E66" s="92"/>
      <c r="F66" s="88" t="s">
        <v>230</v>
      </c>
      <c r="G66" s="63">
        <f>+D6</f>
        <v>2021</v>
      </c>
    </row>
    <row r="67" spans="2:7">
      <c r="B67" s="2"/>
      <c r="C67" s="69" t="s">
        <v>231</v>
      </c>
      <c r="D67" s="70"/>
      <c r="E67" s="92"/>
      <c r="F67" s="71" t="s">
        <v>232</v>
      </c>
      <c r="G67" s="72"/>
    </row>
    <row r="68" spans="2:7">
      <c r="B68" s="2" t="s">
        <v>233</v>
      </c>
      <c r="C68" s="73" t="s">
        <v>234</v>
      </c>
      <c r="D68" s="58">
        <v>0</v>
      </c>
      <c r="E68" s="92" t="s">
        <v>235</v>
      </c>
      <c r="F68" s="82" t="s">
        <v>236</v>
      </c>
      <c r="G68" s="75">
        <v>0</v>
      </c>
    </row>
    <row r="69" spans="2:7">
      <c r="B69" s="2" t="s">
        <v>237</v>
      </c>
      <c r="C69" s="73" t="s">
        <v>238</v>
      </c>
      <c r="D69" s="75">
        <v>14845780</v>
      </c>
      <c r="E69" s="92" t="s">
        <v>239</v>
      </c>
      <c r="F69" s="82" t="s">
        <v>240</v>
      </c>
      <c r="G69" s="75">
        <v>0</v>
      </c>
    </row>
    <row r="70" spans="2:7">
      <c r="B70" s="2" t="s">
        <v>241</v>
      </c>
      <c r="C70" s="73" t="s">
        <v>242</v>
      </c>
      <c r="D70" s="58">
        <v>2470265</v>
      </c>
      <c r="E70" s="92" t="s">
        <v>243</v>
      </c>
      <c r="F70" s="82" t="s">
        <v>244</v>
      </c>
      <c r="G70" s="58">
        <v>0</v>
      </c>
    </row>
    <row r="71" spans="2:7">
      <c r="B71" s="2" t="s">
        <v>245</v>
      </c>
      <c r="C71" s="80" t="s">
        <v>246</v>
      </c>
      <c r="D71" s="58">
        <v>-17316045</v>
      </c>
      <c r="E71" s="92" t="s">
        <v>247</v>
      </c>
      <c r="F71" s="82" t="s">
        <v>248</v>
      </c>
      <c r="G71" s="75">
        <v>0</v>
      </c>
    </row>
    <row r="72" spans="2:7" ht="16.5" thickBot="1">
      <c r="B72" s="2" t="s">
        <v>249</v>
      </c>
      <c r="C72" s="77" t="s">
        <v>250</v>
      </c>
      <c r="D72" s="84">
        <f>SUM(D68:D71)</f>
        <v>0</v>
      </c>
      <c r="E72" s="92" t="s">
        <v>251</v>
      </c>
      <c r="F72" s="82" t="s">
        <v>252</v>
      </c>
      <c r="G72" s="58">
        <v>0</v>
      </c>
    </row>
    <row r="73" spans="2:7">
      <c r="B73" s="2"/>
      <c r="C73" s="69" t="s">
        <v>253</v>
      </c>
      <c r="D73" s="70"/>
      <c r="E73" s="92" t="s">
        <v>254</v>
      </c>
      <c r="F73" s="82" t="s">
        <v>255</v>
      </c>
      <c r="G73" s="75">
        <v>0</v>
      </c>
    </row>
    <row r="74" spans="2:7">
      <c r="B74" s="2" t="s">
        <v>256</v>
      </c>
      <c r="C74" s="73" t="s">
        <v>257</v>
      </c>
      <c r="D74" s="58">
        <v>0</v>
      </c>
      <c r="E74" s="92" t="s">
        <v>258</v>
      </c>
      <c r="F74" s="82" t="s">
        <v>259</v>
      </c>
      <c r="G74" s="58">
        <v>0</v>
      </c>
    </row>
    <row r="75" spans="2:7">
      <c r="B75" s="2" t="s">
        <v>260</v>
      </c>
      <c r="C75" s="73" t="s">
        <v>261</v>
      </c>
      <c r="D75" s="58">
        <v>0</v>
      </c>
      <c r="E75" s="92" t="s">
        <v>262</v>
      </c>
      <c r="F75" s="82" t="s">
        <v>263</v>
      </c>
      <c r="G75" s="58">
        <v>0</v>
      </c>
    </row>
    <row r="76" spans="2:7">
      <c r="B76" s="2" t="s">
        <v>264</v>
      </c>
      <c r="C76" s="80" t="s">
        <v>265</v>
      </c>
      <c r="D76" s="58">
        <v>0</v>
      </c>
      <c r="E76" s="92" t="s">
        <v>266</v>
      </c>
      <c r="F76" s="82" t="s">
        <v>267</v>
      </c>
      <c r="G76" s="58">
        <v>0</v>
      </c>
    </row>
    <row r="77" spans="2:7" ht="16.5" thickBot="1">
      <c r="B77" s="2" t="s">
        <v>268</v>
      </c>
      <c r="C77" s="77" t="s">
        <v>269</v>
      </c>
      <c r="D77" s="84">
        <f>SUM(D74:D76)</f>
        <v>0</v>
      </c>
      <c r="E77" s="92" t="s">
        <v>270</v>
      </c>
      <c r="F77" s="82" t="s">
        <v>271</v>
      </c>
      <c r="G77" s="58">
        <v>0</v>
      </c>
    </row>
    <row r="78" spans="2:7">
      <c r="B78" s="2"/>
      <c r="C78" s="69" t="s">
        <v>272</v>
      </c>
      <c r="D78" s="70"/>
      <c r="E78" s="92" t="s">
        <v>273</v>
      </c>
      <c r="F78" s="82" t="s">
        <v>274</v>
      </c>
      <c r="G78" s="58">
        <v>0</v>
      </c>
    </row>
    <row r="79" spans="2:7" ht="16.5" thickBot="1">
      <c r="B79" s="2" t="s">
        <v>275</v>
      </c>
      <c r="C79" s="73" t="s">
        <v>276</v>
      </c>
      <c r="D79" s="75">
        <v>0</v>
      </c>
      <c r="E79" s="92" t="s">
        <v>277</v>
      </c>
      <c r="F79" s="77" t="s">
        <v>278</v>
      </c>
      <c r="G79" s="84">
        <f>SUM(G68:G78)</f>
        <v>0</v>
      </c>
    </row>
    <row r="80" spans="2:7">
      <c r="B80" s="2" t="s">
        <v>279</v>
      </c>
      <c r="C80" s="73" t="s">
        <v>280</v>
      </c>
      <c r="D80" s="75">
        <v>0</v>
      </c>
      <c r="E80" s="92"/>
      <c r="F80" s="71" t="s">
        <v>281</v>
      </c>
      <c r="G80" s="72"/>
    </row>
    <row r="81" spans="2:7">
      <c r="B81" s="2" t="s">
        <v>282</v>
      </c>
      <c r="C81" s="73" t="s">
        <v>283</v>
      </c>
      <c r="D81" s="58">
        <v>0</v>
      </c>
      <c r="E81" s="92" t="s">
        <v>284</v>
      </c>
      <c r="F81" s="82" t="s">
        <v>285</v>
      </c>
      <c r="G81" s="75">
        <v>216921888</v>
      </c>
    </row>
    <row r="82" spans="2:7">
      <c r="B82" s="2" t="s">
        <v>286</v>
      </c>
      <c r="C82" s="80" t="s">
        <v>43</v>
      </c>
      <c r="D82" s="58">
        <v>0</v>
      </c>
      <c r="E82" s="92" t="s">
        <v>287</v>
      </c>
      <c r="F82" s="82" t="s">
        <v>274</v>
      </c>
      <c r="G82" s="58">
        <v>-14193208</v>
      </c>
    </row>
    <row r="83" spans="2:7">
      <c r="B83" s="2" t="s">
        <v>288</v>
      </c>
      <c r="C83" s="73" t="s">
        <v>289</v>
      </c>
      <c r="D83" s="75">
        <v>39399744</v>
      </c>
      <c r="E83" s="92" t="s">
        <v>290</v>
      </c>
      <c r="F83" s="82" t="s">
        <v>291</v>
      </c>
      <c r="G83" s="58">
        <v>92440373</v>
      </c>
    </row>
    <row r="84" spans="2:7">
      <c r="B84" s="2" t="s">
        <v>292</v>
      </c>
      <c r="C84" s="73" t="s">
        <v>293</v>
      </c>
      <c r="D84" s="58">
        <v>0</v>
      </c>
      <c r="E84" s="92" t="s">
        <v>294</v>
      </c>
      <c r="F84" s="82" t="s">
        <v>295</v>
      </c>
      <c r="G84" s="58">
        <v>0</v>
      </c>
    </row>
    <row r="85" spans="2:7">
      <c r="B85" s="2" t="s">
        <v>296</v>
      </c>
      <c r="C85" s="80" t="s">
        <v>297</v>
      </c>
      <c r="D85" s="58">
        <v>0</v>
      </c>
      <c r="E85" s="92" t="s">
        <v>298</v>
      </c>
      <c r="F85" s="82" t="s">
        <v>299</v>
      </c>
      <c r="G85" s="93">
        <v>0</v>
      </c>
    </row>
    <row r="86" spans="2:7" ht="16.5" thickBot="1">
      <c r="B86" s="2" t="s">
        <v>300</v>
      </c>
      <c r="C86" s="77" t="s">
        <v>301</v>
      </c>
      <c r="D86" s="84">
        <f>SUM(D79:D85)</f>
        <v>39399744</v>
      </c>
      <c r="E86" s="92" t="s">
        <v>302</v>
      </c>
      <c r="F86" s="77" t="s">
        <v>303</v>
      </c>
      <c r="G86" s="84">
        <f>SUM(G81:G85)</f>
        <v>295169053</v>
      </c>
    </row>
    <row r="87" spans="2:7">
      <c r="B87" s="2"/>
      <c r="C87" s="69" t="s">
        <v>304</v>
      </c>
      <c r="D87" s="70"/>
      <c r="E87" s="92"/>
      <c r="F87" s="71" t="s">
        <v>305</v>
      </c>
      <c r="G87" s="72"/>
    </row>
    <row r="88" spans="2:7">
      <c r="B88" s="2" t="s">
        <v>306</v>
      </c>
      <c r="C88" s="73" t="s">
        <v>307</v>
      </c>
      <c r="D88" s="94">
        <v>265442243</v>
      </c>
      <c r="E88" s="92" t="s">
        <v>308</v>
      </c>
      <c r="F88" s="82" t="s">
        <v>309</v>
      </c>
      <c r="G88" s="93">
        <v>0</v>
      </c>
    </row>
    <row r="89" spans="2:7">
      <c r="B89" s="2" t="s">
        <v>310</v>
      </c>
      <c r="C89" s="73" t="s">
        <v>311</v>
      </c>
      <c r="D89" s="94">
        <v>2947734143</v>
      </c>
      <c r="E89" s="92" t="s">
        <v>312</v>
      </c>
      <c r="F89" s="82" t="s">
        <v>313</v>
      </c>
      <c r="G89" s="58">
        <v>0</v>
      </c>
    </row>
    <row r="90" spans="2:7">
      <c r="B90" s="2" t="s">
        <v>314</v>
      </c>
      <c r="C90" s="80" t="s">
        <v>315</v>
      </c>
      <c r="D90" s="94">
        <v>-391184763</v>
      </c>
      <c r="E90" s="92" t="s">
        <v>316</v>
      </c>
      <c r="F90" s="82" t="s">
        <v>317</v>
      </c>
      <c r="G90" s="58">
        <v>0</v>
      </c>
    </row>
    <row r="91" spans="2:7">
      <c r="B91" s="2" t="s">
        <v>318</v>
      </c>
      <c r="C91" s="73" t="s">
        <v>319</v>
      </c>
      <c r="D91" s="94">
        <v>390372424</v>
      </c>
      <c r="E91" s="92" t="s">
        <v>320</v>
      </c>
      <c r="F91" s="82" t="s">
        <v>321</v>
      </c>
      <c r="G91" s="93">
        <v>0</v>
      </c>
    </row>
    <row r="92" spans="2:7">
      <c r="B92" s="2" t="s">
        <v>322</v>
      </c>
      <c r="C92" s="80" t="s">
        <v>323</v>
      </c>
      <c r="D92" s="94">
        <v>-316090154</v>
      </c>
      <c r="E92" s="92" t="s">
        <v>324</v>
      </c>
      <c r="F92" s="82" t="s">
        <v>325</v>
      </c>
      <c r="G92" s="75">
        <v>47751343</v>
      </c>
    </row>
    <row r="93" spans="2:7">
      <c r="B93" s="2" t="s">
        <v>326</v>
      </c>
      <c r="C93" s="73" t="s">
        <v>327</v>
      </c>
      <c r="D93" s="94">
        <v>74583229</v>
      </c>
      <c r="E93" s="92" t="s">
        <v>328</v>
      </c>
      <c r="F93" s="82" t="s">
        <v>329</v>
      </c>
      <c r="G93" s="75">
        <v>0</v>
      </c>
    </row>
    <row r="94" spans="2:7">
      <c r="B94" s="2" t="s">
        <v>330</v>
      </c>
      <c r="C94" s="80" t="s">
        <v>331</v>
      </c>
      <c r="D94" s="94">
        <v>-60395988</v>
      </c>
      <c r="E94" s="92" t="s">
        <v>332</v>
      </c>
      <c r="F94" s="82" t="s">
        <v>333</v>
      </c>
      <c r="G94" s="93">
        <v>0</v>
      </c>
    </row>
    <row r="95" spans="2:7">
      <c r="B95" s="2" t="s">
        <v>334</v>
      </c>
      <c r="C95" s="73" t="s">
        <v>335</v>
      </c>
      <c r="D95" s="94">
        <v>0</v>
      </c>
      <c r="E95" s="92" t="s">
        <v>336</v>
      </c>
      <c r="F95" s="82" t="s">
        <v>337</v>
      </c>
      <c r="G95" s="93">
        <v>27584457</v>
      </c>
    </row>
    <row r="96" spans="2:7" ht="16.5" thickBot="1">
      <c r="B96" s="2" t="s">
        <v>338</v>
      </c>
      <c r="C96" s="80" t="s">
        <v>339</v>
      </c>
      <c r="D96" s="94">
        <v>0</v>
      </c>
      <c r="E96" s="92" t="s">
        <v>340</v>
      </c>
      <c r="F96" s="86" t="s">
        <v>341</v>
      </c>
      <c r="G96" s="84">
        <f>SUM(G88:G95)</f>
        <v>75335800</v>
      </c>
    </row>
    <row r="97" spans="2:7">
      <c r="B97" s="2" t="s">
        <v>342</v>
      </c>
      <c r="C97" s="73" t="s">
        <v>343</v>
      </c>
      <c r="D97" s="94">
        <v>111935613</v>
      </c>
      <c r="E97" s="92"/>
      <c r="F97" s="71" t="s">
        <v>344</v>
      </c>
      <c r="G97" s="72"/>
    </row>
    <row r="98" spans="2:7">
      <c r="B98" s="2" t="s">
        <v>345</v>
      </c>
      <c r="C98" s="80" t="s">
        <v>346</v>
      </c>
      <c r="D98" s="94">
        <v>-84983740</v>
      </c>
      <c r="E98" s="92" t="s">
        <v>347</v>
      </c>
      <c r="F98" s="82" t="s">
        <v>348</v>
      </c>
      <c r="G98" s="93">
        <v>0</v>
      </c>
    </row>
    <row r="99" spans="2:7">
      <c r="B99" s="2" t="s">
        <v>349</v>
      </c>
      <c r="C99" s="73" t="s">
        <v>350</v>
      </c>
      <c r="D99" s="94">
        <v>7097306</v>
      </c>
      <c r="E99" s="92" t="s">
        <v>351</v>
      </c>
      <c r="F99" s="82" t="s">
        <v>352</v>
      </c>
      <c r="G99" s="93">
        <v>0</v>
      </c>
    </row>
    <row r="100" spans="2:7">
      <c r="B100" s="2" t="s">
        <v>353</v>
      </c>
      <c r="C100" s="80" t="s">
        <v>354</v>
      </c>
      <c r="D100" s="94">
        <v>-6017528</v>
      </c>
      <c r="E100" s="92" t="s">
        <v>355</v>
      </c>
      <c r="F100" s="82" t="s">
        <v>356</v>
      </c>
      <c r="G100" s="93">
        <v>0</v>
      </c>
    </row>
    <row r="101" spans="2:7">
      <c r="B101" s="2" t="s">
        <v>357</v>
      </c>
      <c r="C101" s="73" t="s">
        <v>358</v>
      </c>
      <c r="D101" s="94">
        <v>0</v>
      </c>
      <c r="E101" s="92" t="s">
        <v>359</v>
      </c>
      <c r="F101" s="82" t="s">
        <v>360</v>
      </c>
      <c r="G101" s="93">
        <v>0</v>
      </c>
    </row>
    <row r="102" spans="2:7" ht="16.5" thickBot="1">
      <c r="B102" s="2" t="s">
        <v>361</v>
      </c>
      <c r="C102" s="77" t="s">
        <v>362</v>
      </c>
      <c r="D102" s="95">
        <f>SUM(D88:D101)</f>
        <v>2938492785</v>
      </c>
      <c r="E102" s="92" t="s">
        <v>363</v>
      </c>
      <c r="F102" s="82" t="s">
        <v>364</v>
      </c>
      <c r="G102" s="93">
        <v>0</v>
      </c>
    </row>
    <row r="103" spans="2:7">
      <c r="B103" s="2"/>
      <c r="C103" s="69" t="s">
        <v>365</v>
      </c>
      <c r="D103" s="70"/>
      <c r="E103" s="92" t="s">
        <v>366</v>
      </c>
      <c r="F103" s="82" t="s">
        <v>367</v>
      </c>
      <c r="G103" s="93">
        <v>0</v>
      </c>
    </row>
    <row r="104" spans="2:7" ht="16.5" thickBot="1">
      <c r="B104" s="2" t="s">
        <v>368</v>
      </c>
      <c r="C104" s="73" t="s">
        <v>369</v>
      </c>
      <c r="D104" s="75">
        <v>0</v>
      </c>
      <c r="E104" s="92" t="s">
        <v>370</v>
      </c>
      <c r="F104" s="86" t="s">
        <v>224</v>
      </c>
      <c r="G104" s="84">
        <f>SUM(G98:G103)</f>
        <v>0</v>
      </c>
    </row>
    <row r="105" spans="2:7" ht="16.5" thickBot="1">
      <c r="B105" s="2" t="s">
        <v>371</v>
      </c>
      <c r="C105" s="80" t="s">
        <v>372</v>
      </c>
      <c r="D105" s="75">
        <v>0</v>
      </c>
      <c r="E105" s="92" t="s">
        <v>373</v>
      </c>
      <c r="F105" s="88" t="s">
        <v>374</v>
      </c>
      <c r="G105" s="89">
        <f>G79+G86+G96+G104</f>
        <v>370504853</v>
      </c>
    </row>
    <row r="106" spans="2:7" ht="16.5" thickBot="1">
      <c r="B106" s="2" t="s">
        <v>375</v>
      </c>
      <c r="C106" s="73" t="s">
        <v>376</v>
      </c>
      <c r="D106" s="75">
        <v>50351070</v>
      </c>
      <c r="E106" s="92"/>
      <c r="F106" s="91"/>
      <c r="G106" s="91"/>
    </row>
    <row r="107" spans="2:7" ht="16.5" thickBot="1">
      <c r="B107" s="2" t="s">
        <v>377</v>
      </c>
      <c r="C107" s="80" t="s">
        <v>378</v>
      </c>
      <c r="D107" s="75">
        <v>-37557462</v>
      </c>
      <c r="E107" s="92" t="s">
        <v>379</v>
      </c>
      <c r="F107" s="96" t="s">
        <v>380</v>
      </c>
      <c r="G107" s="97">
        <f>+G64+G105</f>
        <v>1744995708.6800001</v>
      </c>
    </row>
    <row r="108" spans="2:7" ht="16.5" thickBot="1">
      <c r="B108" s="2" t="s">
        <v>381</v>
      </c>
      <c r="C108" s="86" t="s">
        <v>382</v>
      </c>
      <c r="D108" s="87">
        <f>SUM(D104:D107)</f>
        <v>12793608</v>
      </c>
      <c r="E108" s="92"/>
      <c r="F108" s="91"/>
      <c r="G108" s="91"/>
    </row>
    <row r="109" spans="2:7" ht="16.5" thickBot="1">
      <c r="B109" s="2" t="s">
        <v>383</v>
      </c>
      <c r="C109" s="88" t="s">
        <v>384</v>
      </c>
      <c r="D109" s="89">
        <f>+D72+D77+D86+D102+D108</f>
        <v>2990686137</v>
      </c>
      <c r="E109" s="92"/>
      <c r="F109" s="88" t="s">
        <v>385</v>
      </c>
      <c r="G109" s="98">
        <f>+D6</f>
        <v>2021</v>
      </c>
    </row>
    <row r="110" spans="2:7" ht="16.5" thickBot="1">
      <c r="B110" s="2"/>
      <c r="C110" s="90"/>
      <c r="D110" s="91"/>
      <c r="E110" s="92"/>
      <c r="F110" s="99" t="s">
        <v>386</v>
      </c>
      <c r="G110" s="100"/>
    </row>
    <row r="111" spans="2:7" ht="16.5" thickBot="1">
      <c r="B111" s="2" t="s">
        <v>387</v>
      </c>
      <c r="C111" s="96" t="s">
        <v>388</v>
      </c>
      <c r="D111" s="97">
        <f>D64+D109</f>
        <v>3847971024.6652002</v>
      </c>
      <c r="E111" s="92" t="s">
        <v>389</v>
      </c>
      <c r="F111" s="82" t="s">
        <v>390</v>
      </c>
      <c r="G111" s="101">
        <v>12400883</v>
      </c>
    </row>
    <row r="112" spans="2:7">
      <c r="B112" s="2"/>
      <c r="C112" s="91"/>
      <c r="D112" s="91"/>
      <c r="E112" s="92" t="s">
        <v>391</v>
      </c>
      <c r="F112" s="82" t="s">
        <v>392</v>
      </c>
      <c r="G112" s="101">
        <v>0</v>
      </c>
    </row>
    <row r="113" spans="2:7" ht="16.5" thickBot="1">
      <c r="C113" s="102"/>
      <c r="D113" s="103"/>
      <c r="E113" s="92" t="s">
        <v>393</v>
      </c>
      <c r="F113" s="104" t="s">
        <v>394</v>
      </c>
      <c r="G113" s="105">
        <f>SUM(G111:G112)</f>
        <v>12400883</v>
      </c>
    </row>
    <row r="114" spans="2:7">
      <c r="B114" s="2"/>
      <c r="C114" s="90"/>
      <c r="D114" s="106"/>
      <c r="E114" s="92"/>
      <c r="F114" s="99" t="s">
        <v>395</v>
      </c>
      <c r="G114" s="107"/>
    </row>
    <row r="115" spans="2:7">
      <c r="B115" s="2" t="s">
        <v>396</v>
      </c>
      <c r="C115" s="108" t="s">
        <v>397</v>
      </c>
      <c r="D115" s="109">
        <v>0</v>
      </c>
      <c r="E115" s="110" t="s">
        <v>398</v>
      </c>
      <c r="F115" s="82" t="s">
        <v>399</v>
      </c>
      <c r="G115" s="58">
        <v>0</v>
      </c>
    </row>
    <row r="116" spans="2:7">
      <c r="B116" s="2"/>
      <c r="C116" s="90"/>
      <c r="D116" s="106"/>
      <c r="E116" s="110" t="s">
        <v>400</v>
      </c>
      <c r="F116" s="82" t="s">
        <v>401</v>
      </c>
      <c r="G116" s="58">
        <v>0</v>
      </c>
    </row>
    <row r="117" spans="2:7">
      <c r="B117" s="2" t="s">
        <v>402</v>
      </c>
      <c r="C117" s="108" t="s">
        <v>403</v>
      </c>
      <c r="D117" s="109">
        <v>0</v>
      </c>
      <c r="E117" s="110" t="s">
        <v>404</v>
      </c>
      <c r="F117" s="82" t="s">
        <v>405</v>
      </c>
      <c r="G117" s="58">
        <v>0</v>
      </c>
    </row>
    <row r="118" spans="2:7">
      <c r="B118" s="2"/>
      <c r="C118" s="90"/>
      <c r="D118" s="91"/>
      <c r="E118" s="68" t="s">
        <v>406</v>
      </c>
      <c r="F118" s="82" t="s">
        <v>407</v>
      </c>
      <c r="G118" s="58">
        <v>0</v>
      </c>
    </row>
    <row r="119" spans="2:7" ht="16.5" thickBot="1">
      <c r="B119" s="2"/>
      <c r="C119" s="102"/>
      <c r="D119" s="103"/>
      <c r="E119" s="68" t="s">
        <v>408</v>
      </c>
      <c r="F119" s="82" t="s">
        <v>409</v>
      </c>
      <c r="G119" s="111">
        <v>1471945432</v>
      </c>
    </row>
    <row r="120" spans="2:7" ht="16.5" thickBot="1">
      <c r="C120" s="290" t="str">
        <f>IF(D114-D116=0,"Cuentas de Orden Coiniciden","Cuentas de Orden No Coinciden")</f>
        <v>Cuentas de Orden Coiniciden</v>
      </c>
      <c r="D120" s="291"/>
      <c r="E120" s="110" t="s">
        <v>410</v>
      </c>
      <c r="F120" s="104" t="s">
        <v>411</v>
      </c>
      <c r="G120" s="105">
        <f>+IF([11]E.C.P!E70-SUM(G115:G119)=0,[11]E.C.P!E70,"Error")</f>
        <v>1471945432</v>
      </c>
    </row>
    <row r="121" spans="2:7" ht="16.5" thickBot="1">
      <c r="C121" s="292"/>
      <c r="D121" s="293"/>
      <c r="E121" s="110"/>
      <c r="F121" s="99" t="s">
        <v>412</v>
      </c>
      <c r="G121" s="100"/>
    </row>
    <row r="122" spans="2:7" ht="12.75" customHeight="1">
      <c r="C122" s="112"/>
      <c r="D122" s="113"/>
      <c r="E122" s="110" t="s">
        <v>413</v>
      </c>
      <c r="F122" s="82" t="s">
        <v>414</v>
      </c>
      <c r="G122" s="94">
        <v>0</v>
      </c>
    </row>
    <row r="123" spans="2:7" ht="12.75" customHeight="1">
      <c r="C123" s="90"/>
      <c r="D123" s="114"/>
      <c r="E123" s="110" t="s">
        <v>415</v>
      </c>
      <c r="F123" s="82" t="s">
        <v>416</v>
      </c>
      <c r="G123" s="94">
        <v>0</v>
      </c>
    </row>
    <row r="124" spans="2:7" ht="12.75" customHeight="1">
      <c r="C124" s="114"/>
      <c r="D124" s="115"/>
      <c r="E124" s="110" t="s">
        <v>417</v>
      </c>
      <c r="F124" s="82" t="s">
        <v>418</v>
      </c>
      <c r="G124" s="101">
        <v>0</v>
      </c>
    </row>
    <row r="125" spans="2:7" ht="12.75" customHeight="1">
      <c r="C125" s="90"/>
      <c r="D125" s="114"/>
      <c r="E125" s="110" t="s">
        <v>419</v>
      </c>
      <c r="F125" s="82" t="s">
        <v>420</v>
      </c>
      <c r="G125" s="101"/>
    </row>
    <row r="126" spans="2:7" ht="12.75" customHeight="1">
      <c r="C126" s="102"/>
      <c r="D126" s="103"/>
      <c r="E126" s="110" t="s">
        <v>421</v>
      </c>
      <c r="F126" s="82" t="s">
        <v>422</v>
      </c>
      <c r="G126" s="101">
        <v>14836272</v>
      </c>
    </row>
    <row r="127" spans="2:7" ht="15" customHeight="1" thickBot="1">
      <c r="C127" s="102"/>
      <c r="D127" s="103"/>
      <c r="E127" s="110" t="s">
        <v>423</v>
      </c>
      <c r="F127" s="116" t="s">
        <v>424</v>
      </c>
      <c r="G127" s="105">
        <f>+[11]E.C.P!F70</f>
        <v>14836272</v>
      </c>
    </row>
    <row r="128" spans="2:7" ht="16.5" customHeight="1">
      <c r="C128" s="102"/>
      <c r="D128" s="103"/>
      <c r="E128" s="110"/>
      <c r="F128" s="117" t="s">
        <v>425</v>
      </c>
      <c r="G128" s="107"/>
    </row>
    <row r="129" spans="3:7" ht="12.75" customHeight="1">
      <c r="C129" s="289"/>
      <c r="D129" s="289"/>
      <c r="E129" s="110" t="s">
        <v>426</v>
      </c>
      <c r="F129" s="82" t="s">
        <v>427</v>
      </c>
      <c r="G129" s="58">
        <v>645214220</v>
      </c>
    </row>
    <row r="130" spans="3:7" ht="12.75" customHeight="1">
      <c r="C130" s="289"/>
      <c r="D130" s="289"/>
      <c r="E130" s="110" t="s">
        <v>428</v>
      </c>
      <c r="F130" s="82" t="s">
        <v>429</v>
      </c>
      <c r="G130" s="94">
        <v>-41421491</v>
      </c>
    </row>
    <row r="131" spans="3:7" ht="17.25" customHeight="1" thickBot="1">
      <c r="C131" s="102"/>
      <c r="D131" s="103"/>
      <c r="E131" s="110" t="s">
        <v>430</v>
      </c>
      <c r="F131" s="116" t="s">
        <v>431</v>
      </c>
      <c r="G131" s="105">
        <f>SUM(G129:G130)</f>
        <v>603792729</v>
      </c>
    </row>
    <row r="132" spans="3:7" ht="15" customHeight="1" thickBot="1">
      <c r="C132" s="102"/>
      <c r="D132" s="103"/>
      <c r="E132" s="110" t="s">
        <v>432</v>
      </c>
      <c r="F132" s="88" t="s">
        <v>433</v>
      </c>
      <c r="G132" s="118">
        <f>+G113+G120+G127+G131</f>
        <v>2102975316</v>
      </c>
    </row>
    <row r="133" spans="3:7" ht="12.75" customHeight="1" thickBot="1">
      <c r="C133" s="290" t="str">
        <f>IF(AND(D111-G134&gt;-1,D111-G134&lt;1),"E.S.P. 2021 OK","No coincide Activo=Pasivo+Patrimonio")</f>
        <v>E.S.P. 2021 OK</v>
      </c>
      <c r="D133" s="291"/>
      <c r="E133" s="119"/>
      <c r="F133" s="91"/>
      <c r="G133" s="91"/>
    </row>
    <row r="134" spans="3:7" ht="16.5" customHeight="1" thickBot="1">
      <c r="C134" s="292"/>
      <c r="D134" s="293"/>
      <c r="E134" s="92"/>
      <c r="F134" s="88" t="s">
        <v>434</v>
      </c>
      <c r="G134" s="118">
        <f>+G107+G132</f>
        <v>3847971024.6800003</v>
      </c>
    </row>
    <row r="135" spans="3:7" ht="12.75" customHeight="1">
      <c r="E135" s="10"/>
      <c r="F135" s="10"/>
      <c r="G135" s="10"/>
    </row>
    <row r="136" spans="3:7" ht="17.100000000000001" customHeight="1"/>
    <row r="137" spans="3:7" ht="15.75" customHeight="1"/>
    <row r="138" spans="3:7"/>
    <row r="139" spans="3:7"/>
    <row r="140" spans="3:7" hidden="1"/>
    <row r="141" spans="3:7" hidden="1"/>
    <row r="142" spans="3:7" hidden="1"/>
    <row r="143" spans="3:7" hidden="1"/>
    <row r="144" spans="3:7"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spans="5:5" hidden="1"/>
    <row r="194" spans="5:5" hidden="1">
      <c r="E194" s="9"/>
    </row>
    <row r="195" spans="5:5" hidden="1">
      <c r="E195" s="9"/>
    </row>
    <row r="196" spans="5:5" hidden="1">
      <c r="E196" s="9"/>
    </row>
    <row r="197" spans="5:5" hidden="1">
      <c r="E197" s="13"/>
    </row>
    <row r="198" spans="5:5" hidden="1">
      <c r="E198" s="13"/>
    </row>
    <row r="199" spans="5:5" hidden="1">
      <c r="E199" s="13"/>
    </row>
    <row r="200" spans="5:5" hidden="1">
      <c r="E200" s="13"/>
    </row>
    <row r="201" spans="5:5" hidden="1">
      <c r="E201" s="13"/>
    </row>
    <row r="202" spans="5:5" hidden="1">
      <c r="E202" s="13"/>
    </row>
    <row r="203" spans="5:5" hidden="1">
      <c r="E203" s="13"/>
    </row>
    <row r="204" spans="5:5" hidden="1">
      <c r="E204" s="13"/>
    </row>
    <row r="205" spans="5:5" hidden="1">
      <c r="E205" s="13"/>
    </row>
    <row r="206" spans="5:5" hidden="1">
      <c r="E206" s="13"/>
    </row>
    <row r="207" spans="5:5" hidden="1"/>
    <row r="208" spans="5:5" hidden="1">
      <c r="E208" s="8"/>
    </row>
    <row r="209" spans="5:5" hidden="1">
      <c r="E209" s="8"/>
    </row>
    <row r="210" spans="5:5" hidden="1">
      <c r="E210" s="8"/>
    </row>
    <row r="211" spans="5:5" hidden="1">
      <c r="E211" s="8"/>
    </row>
    <row r="212" spans="5:5" hidden="1">
      <c r="E212" s="8"/>
    </row>
    <row r="213" spans="5:5" hidden="1">
      <c r="E213" s="8"/>
    </row>
    <row r="214" spans="5:5" hidden="1">
      <c r="E214" s="8"/>
    </row>
    <row r="215" spans="5:5" hidden="1">
      <c r="E215" s="8"/>
    </row>
    <row r="216" spans="5:5" hidden="1">
      <c r="E216" s="8"/>
    </row>
    <row r="217" spans="5:5" hidden="1">
      <c r="E217" s="8"/>
    </row>
    <row r="218" spans="5:5" hidden="1">
      <c r="E218" s="8"/>
    </row>
    <row r="219" spans="5:5" hidden="1">
      <c r="E219" s="8"/>
    </row>
    <row r="220" spans="5:5" hidden="1">
      <c r="E220" s="8"/>
    </row>
    <row r="221" spans="5:5" hidden="1">
      <c r="E221" s="8"/>
    </row>
    <row r="222" spans="5:5" hidden="1">
      <c r="E222" s="8"/>
    </row>
    <row r="223" spans="5:5" hidden="1">
      <c r="E223" s="8"/>
    </row>
    <row r="224" spans="5:5" hidden="1">
      <c r="E224" s="8"/>
    </row>
    <row r="225" spans="5:5" hidden="1">
      <c r="E225" s="8"/>
    </row>
    <row r="226" spans="5:5" hidden="1">
      <c r="E226" s="8"/>
    </row>
    <row r="227" spans="5:5" hidden="1">
      <c r="E227" s="8"/>
    </row>
    <row r="228" spans="5:5" hidden="1">
      <c r="E228" s="8"/>
    </row>
    <row r="229" spans="5:5" hidden="1">
      <c r="E229" s="8"/>
    </row>
    <row r="230" spans="5:5" hidden="1">
      <c r="E230" s="8"/>
    </row>
    <row r="231" spans="5:5" hidden="1">
      <c r="E231" s="8"/>
    </row>
    <row r="232" spans="5:5" hidden="1">
      <c r="E232" s="8"/>
    </row>
    <row r="233" spans="5:5" hidden="1">
      <c r="E233" s="8"/>
    </row>
    <row r="234" spans="5:5" hidden="1">
      <c r="E234" s="8"/>
    </row>
    <row r="235" spans="5:5" hidden="1">
      <c r="E235" s="8"/>
    </row>
    <row r="236" spans="5:5" hidden="1">
      <c r="E236" s="8"/>
    </row>
    <row r="237" spans="5:5" hidden="1">
      <c r="E237" s="8"/>
    </row>
    <row r="238" spans="5:5" hidden="1">
      <c r="E238" s="8"/>
    </row>
    <row r="239" spans="5:5" hidden="1">
      <c r="E239" s="8"/>
    </row>
    <row r="240" spans="5:5" hidden="1">
      <c r="E240" s="8"/>
    </row>
    <row r="241" spans="5:5" hidden="1">
      <c r="E241" s="8"/>
    </row>
    <row r="242" spans="5:5" hidden="1">
      <c r="E242" s="8"/>
    </row>
    <row r="243" spans="5:5" hidden="1">
      <c r="E243" s="8"/>
    </row>
    <row r="244" spans="5:5" hidden="1">
      <c r="E244" s="8"/>
    </row>
    <row r="245" spans="5:5" hidden="1">
      <c r="E245" s="8"/>
    </row>
    <row r="246" spans="5:5" hidden="1">
      <c r="E246" s="8"/>
    </row>
    <row r="247" spans="5:5" hidden="1">
      <c r="E247" s="8"/>
    </row>
    <row r="248" spans="5:5" hidden="1">
      <c r="E248" s="8"/>
    </row>
    <row r="249" spans="5:5" hidden="1">
      <c r="E249" s="8"/>
    </row>
    <row r="250" spans="5:5" hidden="1">
      <c r="E250" s="8"/>
    </row>
    <row r="251" spans="5:5" hidden="1">
      <c r="E251" s="8"/>
    </row>
    <row r="252" spans="5:5" hidden="1">
      <c r="E252" s="8"/>
    </row>
    <row r="253" spans="5:5" hidden="1">
      <c r="E253" s="8"/>
    </row>
    <row r="254" spans="5:5" hidden="1">
      <c r="E254" s="8"/>
    </row>
    <row r="255" spans="5:5" hidden="1">
      <c r="E255" s="8"/>
    </row>
    <row r="256" spans="5:5" hidden="1">
      <c r="E256" s="8"/>
    </row>
    <row r="257" spans="5:5" hidden="1">
      <c r="E257" s="8"/>
    </row>
    <row r="258" spans="5:5" hidden="1">
      <c r="E258" s="8"/>
    </row>
    <row r="259" spans="5:5" hidden="1">
      <c r="E259" s="8"/>
    </row>
    <row r="260" spans="5:5" hidden="1">
      <c r="E260" s="8"/>
    </row>
    <row r="261" spans="5:5" hidden="1">
      <c r="E261" s="8"/>
    </row>
    <row r="262" spans="5:5" hidden="1">
      <c r="E262" s="8"/>
    </row>
    <row r="263" spans="5:5" hidden="1">
      <c r="E263" s="8"/>
    </row>
    <row r="264" spans="5:5" hidden="1">
      <c r="E264" s="8"/>
    </row>
    <row r="265" spans="5:5" hidden="1">
      <c r="E265" s="8"/>
    </row>
    <row r="266" spans="5:5" hidden="1">
      <c r="E266" s="8"/>
    </row>
    <row r="267" spans="5:5" hidden="1">
      <c r="E267" s="8"/>
    </row>
    <row r="268" spans="5:5" hidden="1">
      <c r="E268" s="8"/>
    </row>
    <row r="269" spans="5:5" hidden="1">
      <c r="E269" s="8"/>
    </row>
    <row r="270" spans="5:5" hidden="1">
      <c r="E270" s="8"/>
    </row>
    <row r="271" spans="5:5" hidden="1">
      <c r="E271" s="8"/>
    </row>
    <row r="272" spans="5:5" hidden="1">
      <c r="E272" s="8"/>
    </row>
    <row r="273" spans="5:5" hidden="1">
      <c r="E273" s="8"/>
    </row>
    <row r="274" spans="5:5" hidden="1">
      <c r="E274" s="8"/>
    </row>
    <row r="275" spans="5:5" hidden="1">
      <c r="E275" s="8"/>
    </row>
    <row r="276" spans="5:5" hidden="1">
      <c r="E276" s="8"/>
    </row>
    <row r="277" spans="5:5" hidden="1">
      <c r="E277" s="8"/>
    </row>
    <row r="278" spans="5:5" hidden="1">
      <c r="E278" s="8"/>
    </row>
    <row r="279" spans="5:5" hidden="1">
      <c r="E279" s="8"/>
    </row>
    <row r="280" spans="5:5" hidden="1">
      <c r="E280" s="8"/>
    </row>
    <row r="281" spans="5:5" hidden="1">
      <c r="E281" s="8"/>
    </row>
    <row r="282" spans="5:5" hidden="1">
      <c r="E282" s="8"/>
    </row>
    <row r="283" spans="5:5" hidden="1">
      <c r="E283" s="8"/>
    </row>
    <row r="284" spans="5:5" hidden="1">
      <c r="E284" s="8"/>
    </row>
    <row r="285" spans="5:5" hidden="1">
      <c r="E285" s="8"/>
    </row>
    <row r="286" spans="5:5" hidden="1">
      <c r="E286" s="8"/>
    </row>
    <row r="287" spans="5:5" hidden="1">
      <c r="E287" s="8"/>
    </row>
    <row r="288" spans="5:5" hidden="1">
      <c r="E288" s="8"/>
    </row>
    <row r="289" spans="5:5" hidden="1">
      <c r="E289" s="8"/>
    </row>
    <row r="290" spans="5:5" hidden="1">
      <c r="E290" s="8"/>
    </row>
    <row r="291" spans="5:5" hidden="1">
      <c r="E291" s="8"/>
    </row>
    <row r="292" spans="5:5" hidden="1">
      <c r="E292" s="8"/>
    </row>
    <row r="293" spans="5:5" hidden="1">
      <c r="E293" s="8"/>
    </row>
    <row r="294" spans="5:5" hidden="1">
      <c r="E294" s="8"/>
    </row>
    <row r="295" spans="5:5" hidden="1">
      <c r="E295" s="8"/>
    </row>
    <row r="296" spans="5:5" hidden="1">
      <c r="E296" s="8"/>
    </row>
    <row r="297" spans="5:5" hidden="1">
      <c r="E297" s="8"/>
    </row>
    <row r="298" spans="5:5" hidden="1">
      <c r="E298" s="8"/>
    </row>
    <row r="299" spans="5:5" hidden="1">
      <c r="E299" s="8"/>
    </row>
    <row r="300" spans="5:5" hidden="1">
      <c r="E300" s="8"/>
    </row>
    <row r="301" spans="5:5" hidden="1">
      <c r="E301" s="8"/>
    </row>
    <row r="302" spans="5:5" hidden="1">
      <c r="E302" s="8"/>
    </row>
    <row r="303" spans="5:5" hidden="1">
      <c r="E303" s="8"/>
    </row>
    <row r="304" spans="5:5" hidden="1">
      <c r="E304" s="8"/>
    </row>
    <row r="305" spans="5:5" hidden="1">
      <c r="E305" s="8"/>
    </row>
    <row r="306" spans="5:5" hidden="1">
      <c r="E306" s="8"/>
    </row>
    <row r="307" spans="5:5" hidden="1">
      <c r="E307" s="8"/>
    </row>
    <row r="308" spans="5:5" hidden="1">
      <c r="E308" s="8"/>
    </row>
    <row r="309" spans="5:5" hidden="1">
      <c r="E309" s="8"/>
    </row>
    <row r="310" spans="5:5" hidden="1">
      <c r="E310" s="8"/>
    </row>
    <row r="311" spans="5:5" hidden="1">
      <c r="E311" s="8"/>
    </row>
    <row r="312" spans="5:5" hidden="1">
      <c r="E312" s="8"/>
    </row>
    <row r="313" spans="5:5" hidden="1">
      <c r="E313" s="8"/>
    </row>
    <row r="314" spans="5:5" hidden="1">
      <c r="E314" s="8"/>
    </row>
    <row r="315" spans="5:5" hidden="1">
      <c r="E315" s="8"/>
    </row>
    <row r="316" spans="5:5" hidden="1">
      <c r="E316" s="8"/>
    </row>
    <row r="317" spans="5:5" hidden="1">
      <c r="E317" s="8"/>
    </row>
    <row r="318" spans="5:5" hidden="1">
      <c r="E318" s="8"/>
    </row>
    <row r="319" spans="5:5" hidden="1">
      <c r="E319" s="8"/>
    </row>
    <row r="320" spans="5:5" hidden="1">
      <c r="E320" s="8"/>
    </row>
    <row r="321" spans="5:5" hidden="1">
      <c r="E321" s="8"/>
    </row>
    <row r="322" spans="5:5" hidden="1">
      <c r="E322" s="8"/>
    </row>
    <row r="323" spans="5:5" hidden="1">
      <c r="E323" s="8"/>
    </row>
    <row r="324" spans="5:5" hidden="1">
      <c r="E324" s="8"/>
    </row>
    <row r="325" spans="5:5" hidden="1">
      <c r="E325" s="8"/>
    </row>
    <row r="326" spans="5:5" hidden="1">
      <c r="E326" s="8"/>
    </row>
    <row r="327" spans="5:5" hidden="1">
      <c r="E327" s="8"/>
    </row>
    <row r="328" spans="5:5" hidden="1">
      <c r="E328" s="8"/>
    </row>
    <row r="329" spans="5:5" hidden="1">
      <c r="E329" s="8"/>
    </row>
    <row r="330" spans="5:5" hidden="1">
      <c r="E330" s="8"/>
    </row>
    <row r="331" spans="5:5" hidden="1">
      <c r="E331" s="8"/>
    </row>
    <row r="332" spans="5:5" hidden="1">
      <c r="E332" s="8"/>
    </row>
    <row r="333" spans="5:5" hidden="1">
      <c r="E333" s="8"/>
    </row>
    <row r="334" spans="5:5" hidden="1">
      <c r="E334" s="8"/>
    </row>
    <row r="335" spans="5:5" hidden="1">
      <c r="E335" s="8"/>
    </row>
    <row r="336" spans="5:5" hidden="1">
      <c r="E336" s="8"/>
    </row>
    <row r="337" spans="5:5" hidden="1">
      <c r="E337" s="8"/>
    </row>
    <row r="338" spans="5:5" hidden="1">
      <c r="E338" s="8"/>
    </row>
    <row r="339" spans="5:5" hidden="1">
      <c r="E339" s="8"/>
    </row>
    <row r="340" spans="5:5" hidden="1">
      <c r="E340" s="8"/>
    </row>
    <row r="341" spans="5:5" hidden="1">
      <c r="E341" s="8"/>
    </row>
    <row r="342" spans="5:5" hidden="1">
      <c r="E342" s="8"/>
    </row>
    <row r="343" spans="5:5" hidden="1">
      <c r="E343" s="8"/>
    </row>
    <row r="344" spans="5:5" hidden="1">
      <c r="E344" s="8"/>
    </row>
    <row r="345" spans="5:5" hidden="1">
      <c r="E345" s="8"/>
    </row>
    <row r="346" spans="5:5" hidden="1">
      <c r="E346" s="8"/>
    </row>
    <row r="347" spans="5:5" hidden="1">
      <c r="E347" s="8"/>
    </row>
    <row r="348" spans="5:5" hidden="1">
      <c r="E348" s="8"/>
    </row>
    <row r="349" spans="5:5" hidden="1">
      <c r="E349" s="8"/>
    </row>
    <row r="350" spans="5:5" hidden="1">
      <c r="E350" s="8"/>
    </row>
    <row r="351" spans="5:5" hidden="1">
      <c r="E351" s="8"/>
    </row>
    <row r="352" spans="5:5" hidden="1">
      <c r="E352" s="8"/>
    </row>
    <row r="353" spans="5:5" hidden="1">
      <c r="E353" s="8"/>
    </row>
    <row r="354" spans="5:5" hidden="1">
      <c r="E354" s="8"/>
    </row>
    <row r="355" spans="5:5" hidden="1">
      <c r="E355" s="8"/>
    </row>
    <row r="356" spans="5:5" hidden="1">
      <c r="E356" s="8"/>
    </row>
    <row r="357" spans="5:5" hidden="1">
      <c r="E357" s="8"/>
    </row>
    <row r="358" spans="5:5" hidden="1">
      <c r="E358" s="8"/>
    </row>
    <row r="359" spans="5:5" hidden="1">
      <c r="E359" s="8"/>
    </row>
    <row r="360" spans="5:5" hidden="1">
      <c r="E360" s="8"/>
    </row>
    <row r="361" spans="5:5" hidden="1">
      <c r="E361" s="8"/>
    </row>
    <row r="362" spans="5:5" hidden="1">
      <c r="E362" s="8"/>
    </row>
    <row r="363" spans="5:5" hidden="1">
      <c r="E363" s="8"/>
    </row>
    <row r="364" spans="5:5" hidden="1">
      <c r="E364" s="8"/>
    </row>
    <row r="365" spans="5:5" hidden="1"/>
    <row r="366" spans="5:5" hidden="1"/>
    <row r="367" spans="5:5" hidden="1"/>
    <row r="368" spans="5:5" hidden="1"/>
    <row r="369" hidden="1"/>
    <row r="370" hidden="1"/>
    <row r="371" hidden="1"/>
  </sheetData>
  <mergeCells count="7">
    <mergeCell ref="C129:D130"/>
    <mergeCell ref="C133:D134"/>
    <mergeCell ref="C1:E1"/>
    <mergeCell ref="C2:E2"/>
    <mergeCell ref="C3:E3"/>
    <mergeCell ref="C4:D4"/>
    <mergeCell ref="C120:D121"/>
  </mergeCells>
  <conditionalFormatting sqref="D8:D11 D13:D18 D34:D55 D57:D63 D68:D72 D74:D77 D79:D86 D88:D102 D104:D108 G8:G21 G23 D20:D32 G31:G134 G29">
    <cfRule type="cellIs" dxfId="173" priority="3" stopIfTrue="1" operator="between">
      <formula>-0.1</formula>
      <formula>-50</formula>
    </cfRule>
    <cfRule type="cellIs" dxfId="172" priority="4" stopIfTrue="1" operator="between">
      <formula>0.1</formula>
      <formula>50</formula>
    </cfRule>
  </conditionalFormatting>
  <conditionalFormatting sqref="G24:G28">
    <cfRule type="cellIs" dxfId="171" priority="1" stopIfTrue="1" operator="between">
      <formula>-0.1</formula>
      <formula>-50</formula>
    </cfRule>
    <cfRule type="cellIs" dxfId="170" priority="2" stopIfTrue="1" operator="between">
      <formula>0.1</formula>
      <formula>50</formula>
    </cfRule>
  </conditionalFormatting>
  <dataValidations count="19">
    <dataValidation type="custom" operator="greaterThan" showInputMessage="1" showErrorMessage="1" errorTitle="eee" sqref="G111:G112">
      <formula1>OR(G111=0, G111&gt;=50)</formula1>
    </dataValidation>
    <dataValidation operator="greaterThan" showInputMessage="1" showErrorMessage="1" errorTitle="eee" sqref="G129"/>
    <dataValidation type="whole" operator="greaterThanOrEqual" allowBlank="1" showInputMessage="1" showErrorMessage="1" sqref="D22">
      <formula1>0</formula1>
    </dataValidation>
    <dataValidation type="custom" operator="greaterThan" showInputMessage="1" showErrorMessage="1" errorTitle="eee" sqref="D14 D16:D17 D31 D51:D54 D62 D71 D76 D82 D85 D90 D92 D94 D96 D98 D100 D105 D107 G85 G82 G78 G55 G26 G24 G20">
      <formula1>OR(D14=0, D14&lt;50)</formula1>
    </dataValidation>
    <dataValidation type="custom" operator="greaterThan" showInputMessage="1" showErrorMessage="1" errorTitle="eee" sqref="D8:D10 D106 D101 D13 D57:D61 D68:D70 D74:D75 D83:D84 D15 D79:D81 D88:D89 D91 D93 D95 D97 D99 D104 G21:G23 G83:G84 G79:G81 G56:G77 G27:G54 G25 G8:G19 G130:G131 G113:G128 G86:G110">
      <formula1>OR(D8=0, D8&gt;50)</formula1>
    </dataValidation>
    <dataValidation type="whole" operator="greaterThanOrEqual" allowBlank="1" showErrorMessage="1" errorTitle="Error de Datos " error="Debe ingresar un número entero _x000a_positivo o cero" sqref="D20 D29:D30 D23:D25">
      <formula1>0</formula1>
    </dataValidation>
    <dataValidation type="whole" operator="greaterThanOrEqual" allowBlank="1" showInputMessage="1" showErrorMessage="1" errorTitle="Error de Datos" error="Debe ingresar un número entero _x000a_positivo o cero" sqref="D48:D50 D34:D44">
      <formula1>0</formula1>
    </dataValidation>
    <dataValidation operator="greaterThanOrEqual" allowBlank="1" errorTitle="Error de datos " error="Debe ingresar un valor positivo o cero" sqref="D108"/>
    <dataValidation type="decimal" operator="greaterThanOrEqual" allowBlank="1" showInputMessage="1" showErrorMessage="1" sqref="D77">
      <formula1>0</formula1>
    </dataValidation>
    <dataValidation type="decimal" operator="greaterThanOrEqual" allowBlank="1" showErrorMessage="1" error="Debe ser un valor positivo o cero_x000a_" sqref="D18">
      <formula1>0</formula1>
    </dataValidation>
    <dataValidation type="date" allowBlank="1" showErrorMessage="1" errorTitle="Error de datos" error="Debe introducir una fecha válida" sqref="F3">
      <formula1>37622</formula1>
      <formula2>37986</formula2>
    </dataValidation>
    <dataValidation allowBlank="1" sqref="G132"/>
    <dataValidation type="decimal" operator="greaterThanOrEqual" allowBlank="1" showInputMessage="1" sqref="D72">
      <formula1>0</formula1>
    </dataValidation>
    <dataValidation allowBlank="1" showInputMessage="1" sqref="D26:D28 D21"/>
    <dataValidation type="decimal" operator="greaterThanOrEqual" allowBlank="1" errorTitle="Error de datos " error="Debe ingresar un valor positivo o cero" sqref="D63:D65 D111 D55 D45:D47 D109">
      <formula1>0</formula1>
    </dataValidation>
    <dataValidation type="decimal" operator="greaterThanOrEqual" allowBlank="1" errorTitle="Error de datos" error="Debe ingresar un valor positivo o cero" sqref="D102 D86 G134">
      <formula1>0</formula1>
    </dataValidation>
    <dataValidation type="decimal" operator="greaterThanOrEqual" allowBlank="1" sqref="D32">
      <formula1>0</formula1>
    </dataValidation>
    <dataValidation type="decimal" operator="greaterThanOrEqual" showErrorMessage="1" errorTitle="Error de Datos" error="Debe ingresar un valor positivo o cero" sqref="D115 D117">
      <formula1>0</formula1>
    </dataValidation>
    <dataValidation type="custom" operator="greaterThanOrEqual" errorTitle="Error en los datos ingresados" error="El valor ingresado debe ser mayor o igual que cero" sqref="D11">
      <formula1>SUM(D8:D10)</formula1>
    </dataValidation>
  </dataValidations>
  <printOptions horizontalCentered="1"/>
  <pageMargins left="0.23622047244094491" right="0.23622047244094491" top="0.74803149606299213" bottom="0.74803149606299213" header="0.31496062992125984" footer="0.31496062992125984"/>
  <pageSetup paperSize="9" scale="56" fitToHeight="0" orientation="portrait" r:id="rId1"/>
  <headerFooter alignWithMargins="0"/>
  <rowBreaks count="1" manualBreakCount="1">
    <brk id="65" min="2" max="8" man="1"/>
  </rowBreaks>
  <ignoredErrors>
    <ignoredError sqref="E9:E104857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74</vt:i4>
      </vt:variant>
    </vt:vector>
  </HeadingPairs>
  <TitlesOfParts>
    <vt:vector size="111" baseType="lpstr">
      <vt:lpstr>ASOC.ESPAÑOLA</vt:lpstr>
      <vt:lpstr>HOSP.EVANGÉLICO</vt:lpstr>
      <vt:lpstr>CASMU</vt:lpstr>
      <vt:lpstr>CÍRCULO CATÓLICO</vt:lpstr>
      <vt:lpstr>CUDAM</vt:lpstr>
      <vt:lpstr>COSEM</vt:lpstr>
      <vt:lpstr>GREMCA</vt:lpstr>
      <vt:lpstr>MUCAM</vt:lpstr>
      <vt:lpstr>SMI</vt:lpstr>
      <vt:lpstr>UNIVERSAL SPS</vt:lpstr>
      <vt:lpstr>GREMEDA</vt:lpstr>
      <vt:lpstr>CAAMEPA</vt:lpstr>
      <vt:lpstr>CRAMI</vt:lpstr>
      <vt:lpstr>COMECA</vt:lpstr>
      <vt:lpstr>CAMCEL</vt:lpstr>
      <vt:lpstr>CAMEC</vt:lpstr>
      <vt:lpstr>CAMOC</vt:lpstr>
      <vt:lpstr>CAMEDUR</vt:lpstr>
      <vt:lpstr>COMEFLO</vt:lpstr>
      <vt:lpstr>COMEF</vt:lpstr>
      <vt:lpstr>CAMDEL</vt:lpstr>
      <vt:lpstr>AMDM</vt:lpstr>
      <vt:lpstr>CRAME</vt:lpstr>
      <vt:lpstr>COMEPA</vt:lpstr>
      <vt:lpstr>AMEDRIN</vt:lpstr>
      <vt:lpstr>CAMY</vt:lpstr>
      <vt:lpstr>CASMER</vt:lpstr>
      <vt:lpstr>COMERI</vt:lpstr>
      <vt:lpstr>COMERO</vt:lpstr>
      <vt:lpstr>SMQS</vt:lpstr>
      <vt:lpstr>AMSJ</vt:lpstr>
      <vt:lpstr>CAMS</vt:lpstr>
      <vt:lpstr>COMTA</vt:lpstr>
      <vt:lpstr>IAC</vt:lpstr>
      <vt:lpstr>TOTAL  MONTEVIDEO</vt:lpstr>
      <vt:lpstr>TOTAL INTERIOR</vt:lpstr>
      <vt:lpstr>TOTAL PAÍS</vt:lpstr>
      <vt:lpstr>MUCAM!__xlnm.Print_Area</vt:lpstr>
      <vt:lpstr>MUCAM!__xlnm.Print_Titles</vt:lpstr>
      <vt:lpstr>AMDM!Área_de_impresión</vt:lpstr>
      <vt:lpstr>AMEDRIN!Área_de_impresión</vt:lpstr>
      <vt:lpstr>AMSJ!Área_de_impresión</vt:lpstr>
      <vt:lpstr>ASOC.ESPAÑOLA!Área_de_impresión</vt:lpstr>
      <vt:lpstr>CAAMEPA!Área_de_impresión</vt:lpstr>
      <vt:lpstr>CAMCEL!Área_de_impresión</vt:lpstr>
      <vt:lpstr>CAMEC!Área_de_impresión</vt:lpstr>
      <vt:lpstr>CAMEDUR!Área_de_impresión</vt:lpstr>
      <vt:lpstr>CAMOC!Área_de_impresión</vt:lpstr>
      <vt:lpstr>CAMS!Área_de_impresión</vt:lpstr>
      <vt:lpstr>CAMY!Área_de_impresión</vt:lpstr>
      <vt:lpstr>CASMER!Área_de_impresión</vt:lpstr>
      <vt:lpstr>CASMU!Área_de_impresión</vt:lpstr>
      <vt:lpstr>'CÍRCULO CATÓLICO'!Área_de_impresión</vt:lpstr>
      <vt:lpstr>COMECA!Área_de_impresión</vt:lpstr>
      <vt:lpstr>COMEF!Área_de_impresión</vt:lpstr>
      <vt:lpstr>COMEFLO!Área_de_impresión</vt:lpstr>
      <vt:lpstr>COMEPA!Área_de_impresión</vt:lpstr>
      <vt:lpstr>COMERI!Área_de_impresión</vt:lpstr>
      <vt:lpstr>COMERO!Área_de_impresión</vt:lpstr>
      <vt:lpstr>COMTA!Área_de_impresión</vt:lpstr>
      <vt:lpstr>COSEM!Área_de_impresión</vt:lpstr>
      <vt:lpstr>CRAME!Área_de_impresión</vt:lpstr>
      <vt:lpstr>CRAMI!Área_de_impresión</vt:lpstr>
      <vt:lpstr>CUDAM!Área_de_impresión</vt:lpstr>
      <vt:lpstr>GREMCA!Área_de_impresión</vt:lpstr>
      <vt:lpstr>GREMEDA!Área_de_impresión</vt:lpstr>
      <vt:lpstr>HOSP.EVANGÉLICO!Área_de_impresión</vt:lpstr>
      <vt:lpstr>IAC!Área_de_impresión</vt:lpstr>
      <vt:lpstr>MUCAM!Área_de_impresión</vt:lpstr>
      <vt:lpstr>SMI!Área_de_impresión</vt:lpstr>
      <vt:lpstr>SMQS!Área_de_impresión</vt:lpstr>
      <vt:lpstr>'TOTAL  MONTEVIDEO'!Área_de_impresión</vt:lpstr>
      <vt:lpstr>'TOTAL INTERIOR'!Área_de_impresión</vt:lpstr>
      <vt:lpstr>'TOTAL PAÍS'!Área_de_impresión</vt:lpstr>
      <vt:lpstr>'UNIVERSAL SPS'!Área_de_impresión</vt:lpstr>
      <vt:lpstr>AMDM!Títulos_a_imprimir</vt:lpstr>
      <vt:lpstr>AMEDRIN!Títulos_a_imprimir</vt:lpstr>
      <vt:lpstr>AMSJ!Títulos_a_imprimir</vt:lpstr>
      <vt:lpstr>ASOC.ESPAÑOLA!Títulos_a_imprimir</vt:lpstr>
      <vt:lpstr>CAAMEPA!Títulos_a_imprimir</vt:lpstr>
      <vt:lpstr>CAMCEL!Títulos_a_imprimir</vt:lpstr>
      <vt:lpstr>CAMEC!Títulos_a_imprimir</vt:lpstr>
      <vt:lpstr>CAMEDUR!Títulos_a_imprimir</vt:lpstr>
      <vt:lpstr>CAMOC!Títulos_a_imprimir</vt:lpstr>
      <vt:lpstr>CAMS!Títulos_a_imprimir</vt:lpstr>
      <vt:lpstr>CAMY!Títulos_a_imprimir</vt:lpstr>
      <vt:lpstr>CASMER!Títulos_a_imprimir</vt:lpstr>
      <vt:lpstr>CASMU!Títulos_a_imprimir</vt:lpstr>
      <vt:lpstr>'CÍRCULO CATÓLICO'!Títulos_a_imprimir</vt:lpstr>
      <vt:lpstr>COMECA!Títulos_a_imprimir</vt:lpstr>
      <vt:lpstr>COMEF!Títulos_a_imprimir</vt:lpstr>
      <vt:lpstr>COMEFLO!Títulos_a_imprimir</vt:lpstr>
      <vt:lpstr>COMEPA!Títulos_a_imprimir</vt:lpstr>
      <vt:lpstr>COMERI!Títulos_a_imprimir</vt:lpstr>
      <vt:lpstr>COMERO!Títulos_a_imprimir</vt:lpstr>
      <vt:lpstr>COMTA!Títulos_a_imprimir</vt:lpstr>
      <vt:lpstr>COSEM!Títulos_a_imprimir</vt:lpstr>
      <vt:lpstr>CRAME!Títulos_a_imprimir</vt:lpstr>
      <vt:lpstr>CRAMI!Títulos_a_imprimir</vt:lpstr>
      <vt:lpstr>CUDAM!Títulos_a_imprimir</vt:lpstr>
      <vt:lpstr>GREMCA!Títulos_a_imprimir</vt:lpstr>
      <vt:lpstr>GREMEDA!Títulos_a_imprimir</vt:lpstr>
      <vt:lpstr>HOSP.EVANGÉLICO!Títulos_a_imprimir</vt:lpstr>
      <vt:lpstr>IAC!Títulos_a_imprimir</vt:lpstr>
      <vt:lpstr>MUCAM!Títulos_a_imprimir</vt:lpstr>
      <vt:lpstr>SMI!Títulos_a_imprimir</vt:lpstr>
      <vt:lpstr>SMQS!Títulos_a_imprimir</vt:lpstr>
      <vt:lpstr>'TOTAL  MONTEVIDEO'!Títulos_a_imprimir</vt:lpstr>
      <vt:lpstr>'TOTAL INTERIOR'!Títulos_a_imprimir</vt:lpstr>
      <vt:lpstr>'TOTAL PAÍS'!Títulos_a_imprimir</vt:lpstr>
      <vt:lpstr>'UNIVERSAL SPS'!Títulos_a_imprimir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dcterms:created xsi:type="dcterms:W3CDTF">2022-02-04T18:16:49Z</dcterms:created>
  <dcterms:modified xsi:type="dcterms:W3CDTF">2022-06-09T18:21:02Z</dcterms:modified>
</cp:coreProperties>
</file>